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triot\Documents\"/>
    </mc:Choice>
  </mc:AlternateContent>
  <bookViews>
    <workbookView xWindow="120" yWindow="50" windowWidth="11480" windowHeight="4170" tabRatio="764" firstSheet="3" activeTab="6"/>
  </bookViews>
  <sheets>
    <sheet name="Flow rates" sheetId="25" r:id="rId1"/>
    <sheet name="Mean Paramenters" sheetId="22" r:id="rId2"/>
    <sheet name="DO BSF1-2" sheetId="5" r:id="rId3"/>
    <sheet name="Temp BSF1-2" sheetId="4" r:id="rId4"/>
    <sheet name="ph Retention Time" sheetId="17" r:id="rId5"/>
    <sheet name="Summary CN &amp; COD" sheetId="23" r:id="rId6"/>
    <sheet name="Nitrate" sheetId="26" r:id="rId7"/>
    <sheet name="Combine CN" sheetId="27" r:id="rId8"/>
    <sheet name="Retention" sheetId="28" r:id="rId9"/>
    <sheet name="Sheet6" sheetId="29" r:id="rId10"/>
    <sheet name="Sheet7" sheetId="30" r:id="rId11"/>
  </sheets>
  <externalReferences>
    <externalReference r:id="rId12"/>
    <externalReference r:id="rId13"/>
    <externalReference r:id="rId14"/>
    <externalReference r:id="rId15"/>
  </externalReferences>
  <calcPr calcId="152511"/>
</workbook>
</file>

<file path=xl/calcChain.xml><?xml version="1.0" encoding="utf-8"?>
<calcChain xmlns="http://schemas.openxmlformats.org/spreadsheetml/2006/main">
  <c r="C7" i="25" l="1"/>
  <c r="C8" i="25" s="1"/>
  <c r="C9" i="25" s="1"/>
  <c r="C10" i="25" s="1"/>
  <c r="C11" i="25" s="1"/>
  <c r="C12" i="25" s="1"/>
  <c r="C13" i="25" s="1"/>
  <c r="C14" i="25" s="1"/>
  <c r="C15" i="25" s="1"/>
  <c r="C16" i="25" s="1"/>
  <c r="C17" i="25" s="1"/>
  <c r="C18" i="25" s="1"/>
  <c r="C19" i="25" s="1"/>
  <c r="C20" i="25" s="1"/>
  <c r="C21" i="25" s="1"/>
  <c r="C22" i="25" s="1"/>
  <c r="C23" i="25" s="1"/>
  <c r="C24" i="25" s="1"/>
  <c r="C25" i="25" s="1"/>
  <c r="C26" i="25" s="1"/>
  <c r="C27" i="25" s="1"/>
  <c r="C28" i="25" s="1"/>
  <c r="B6" i="27"/>
  <c r="B7" i="27"/>
  <c r="B8" i="27"/>
  <c r="B9" i="27"/>
  <c r="B10" i="27"/>
  <c r="B11" i="27"/>
  <c r="B12" i="27"/>
  <c r="B13" i="27"/>
  <c r="B14" i="27"/>
  <c r="B15" i="27"/>
  <c r="B16" i="27"/>
  <c r="B17" i="27"/>
  <c r="D18" i="28"/>
  <c r="D19" i="28" s="1"/>
  <c r="D20" i="28" s="1"/>
  <c r="K16" i="28"/>
  <c r="K18" i="28" s="1"/>
  <c r="J16" i="28"/>
  <c r="G16" i="28"/>
  <c r="G18" i="28" s="1"/>
  <c r="F16" i="28"/>
  <c r="N13" i="28"/>
  <c r="M13" i="28"/>
  <c r="M16" i="28" s="1"/>
  <c r="L13" i="28"/>
  <c r="L16" i="28" s="1"/>
  <c r="K13" i="28"/>
  <c r="J13" i="28"/>
  <c r="I13" i="28"/>
  <c r="I16" i="28" s="1"/>
  <c r="H13" i="28"/>
  <c r="H16" i="28" s="1"/>
  <c r="G13" i="28"/>
  <c r="F13" i="28"/>
  <c r="E13" i="28"/>
  <c r="E16" i="28" s="1"/>
  <c r="D9" i="28"/>
  <c r="D10" i="28" s="1"/>
  <c r="D8" i="28"/>
  <c r="L6" i="28"/>
  <c r="L8" i="28" s="1"/>
  <c r="K6" i="28"/>
  <c r="H6" i="28"/>
  <c r="G6" i="28"/>
  <c r="G8" i="28" s="1"/>
  <c r="N2" i="28"/>
  <c r="M2" i="28"/>
  <c r="M6" i="28" s="1"/>
  <c r="L2" i="28"/>
  <c r="K2" i="28"/>
  <c r="J2" i="28"/>
  <c r="J6" i="28" s="1"/>
  <c r="I2" i="28"/>
  <c r="I6" i="28" s="1"/>
  <c r="H2" i="28"/>
  <c r="G2" i="28"/>
  <c r="F2" i="28"/>
  <c r="F6" i="28" s="1"/>
  <c r="E2" i="28"/>
  <c r="E6" i="28" s="1"/>
  <c r="F19" i="28" l="1"/>
  <c r="F20" i="28" s="1"/>
  <c r="H18" i="28"/>
  <c r="H19" i="28"/>
  <c r="H20" i="28" s="1"/>
  <c r="L18" i="28"/>
  <c r="L19" i="28" s="1"/>
  <c r="L20" i="28" s="1"/>
  <c r="E8" i="28"/>
  <c r="E9" i="28" s="1"/>
  <c r="E10" i="28" s="1"/>
  <c r="I8" i="28"/>
  <c r="I9" i="28" s="1"/>
  <c r="I10" i="28" s="1"/>
  <c r="M8" i="28"/>
  <c r="M9" i="28"/>
  <c r="M10" i="28" s="1"/>
  <c r="E18" i="28"/>
  <c r="E19" i="28" s="1"/>
  <c r="E20" i="28" s="1"/>
  <c r="I18" i="28"/>
  <c r="I19" i="28" s="1"/>
  <c r="I20" i="28" s="1"/>
  <c r="M18" i="28"/>
  <c r="M19" i="28" s="1"/>
  <c r="M20" i="28" s="1"/>
  <c r="J19" i="28"/>
  <c r="J20" i="28" s="1"/>
  <c r="F9" i="28"/>
  <c r="F10" i="28" s="1"/>
  <c r="F8" i="28"/>
  <c r="J8" i="28"/>
  <c r="J9" i="28" s="1"/>
  <c r="J10" i="28" s="1"/>
  <c r="G9" i="28"/>
  <c r="G10" i="28" s="1"/>
  <c r="L9" i="28"/>
  <c r="L10" i="28" s="1"/>
  <c r="G19" i="28"/>
  <c r="G20" i="28" s="1"/>
  <c r="K19" i="28"/>
  <c r="K20" i="28" s="1"/>
  <c r="K8" i="28"/>
  <c r="K9" i="28" s="1"/>
  <c r="K10" i="28" s="1"/>
  <c r="F18" i="28"/>
  <c r="J18" i="28"/>
  <c r="H8" i="28"/>
  <c r="H9" i="28" s="1"/>
  <c r="H10" i="28" s="1"/>
  <c r="I17" i="27" l="1"/>
  <c r="F17" i="27"/>
  <c r="I16" i="27"/>
  <c r="F16" i="27"/>
  <c r="I15" i="27"/>
  <c r="F15" i="27"/>
  <c r="I14" i="27"/>
  <c r="F14" i="27"/>
  <c r="I13" i="27"/>
  <c r="F13" i="27"/>
  <c r="I12" i="27"/>
  <c r="F12" i="27"/>
  <c r="I11" i="27"/>
  <c r="F11" i="27"/>
  <c r="I10" i="27"/>
  <c r="F10" i="27"/>
  <c r="I9" i="27"/>
  <c r="F9" i="27"/>
  <c r="I8" i="27"/>
  <c r="F8" i="27"/>
  <c r="I7" i="27"/>
  <c r="F7" i="27"/>
  <c r="I6" i="27"/>
  <c r="F6" i="27"/>
  <c r="I5" i="27"/>
  <c r="F5" i="27"/>
  <c r="L12" i="26" l="1"/>
  <c r="L13" i="26" s="1"/>
  <c r="H12" i="26"/>
  <c r="H13" i="26" s="1"/>
  <c r="D12" i="26"/>
  <c r="D13" i="26" s="1"/>
  <c r="M11" i="26"/>
  <c r="R14" i="26" s="1"/>
  <c r="S14" i="26" s="1"/>
  <c r="T14" i="26" s="1"/>
  <c r="L11" i="26"/>
  <c r="R13" i="26" s="1"/>
  <c r="S13" i="26" s="1"/>
  <c r="T13" i="26" s="1"/>
  <c r="K11" i="26"/>
  <c r="R12" i="26" s="1"/>
  <c r="S12" i="26" s="1"/>
  <c r="T12" i="26" s="1"/>
  <c r="J11" i="26"/>
  <c r="J12" i="26" s="1"/>
  <c r="J13" i="26" s="1"/>
  <c r="I11" i="26"/>
  <c r="I12" i="26" s="1"/>
  <c r="I13" i="26" s="1"/>
  <c r="H11" i="26"/>
  <c r="G11" i="26"/>
  <c r="G12" i="26" s="1"/>
  <c r="G13" i="26" s="1"/>
  <c r="F11" i="26"/>
  <c r="F12" i="26" s="1"/>
  <c r="F13" i="26" s="1"/>
  <c r="E11" i="26"/>
  <c r="E12" i="26" s="1"/>
  <c r="E13" i="26" s="1"/>
  <c r="D11" i="26"/>
  <c r="S10" i="26"/>
  <c r="T10" i="26" s="1"/>
  <c r="R10" i="26"/>
  <c r="S9" i="26"/>
  <c r="T9" i="26" s="1"/>
  <c r="R8" i="26"/>
  <c r="S8" i="26" s="1"/>
  <c r="T8" i="26" s="1"/>
  <c r="R7" i="26"/>
  <c r="S7" i="26" s="1"/>
  <c r="T7" i="26" s="1"/>
  <c r="S6" i="26"/>
  <c r="T6" i="26" s="1"/>
  <c r="P6" i="26"/>
  <c r="P7" i="26" s="1"/>
  <c r="P8" i="26" s="1"/>
  <c r="P9" i="26" s="1"/>
  <c r="P10" i="26" s="1"/>
  <c r="P11" i="26" s="1"/>
  <c r="P12" i="26" s="1"/>
  <c r="P13" i="26" s="1"/>
  <c r="P14" i="26" s="1"/>
  <c r="S5" i="26"/>
  <c r="T5" i="26" s="1"/>
  <c r="R11" i="26" l="1"/>
  <c r="S11" i="26" s="1"/>
  <c r="T11" i="26" s="1"/>
  <c r="M12" i="26"/>
  <c r="M13" i="26" s="1"/>
  <c r="K12" i="26"/>
  <c r="K13" i="26" s="1"/>
  <c r="I28" i="25" l="1"/>
  <c r="F28" i="25"/>
  <c r="I27" i="25"/>
  <c r="F27" i="25"/>
  <c r="I26" i="25"/>
  <c r="F26" i="25"/>
  <c r="I25" i="25"/>
  <c r="F25" i="25"/>
  <c r="I24" i="25"/>
  <c r="F24" i="25"/>
  <c r="I23" i="25"/>
  <c r="F23" i="25"/>
  <c r="I22" i="25"/>
  <c r="F22" i="25"/>
  <c r="I21" i="25"/>
  <c r="F21" i="25"/>
  <c r="I20" i="25"/>
  <c r="F20" i="25"/>
  <c r="I19" i="25"/>
  <c r="F19" i="25"/>
  <c r="I18" i="25"/>
  <c r="F18" i="25"/>
  <c r="I17" i="25"/>
  <c r="F17" i="25"/>
  <c r="I16" i="25"/>
  <c r="F16" i="25"/>
  <c r="I15" i="25"/>
  <c r="F15" i="25"/>
  <c r="I14" i="25"/>
  <c r="F14" i="25"/>
  <c r="I13" i="25"/>
  <c r="F13" i="25"/>
  <c r="I12" i="25"/>
  <c r="F12" i="25"/>
  <c r="I11" i="25"/>
  <c r="F11" i="25"/>
  <c r="I10" i="25"/>
  <c r="F10" i="25"/>
  <c r="I9" i="25"/>
  <c r="F9" i="25"/>
  <c r="I8" i="25"/>
  <c r="F8" i="25"/>
  <c r="I7" i="25"/>
  <c r="F7" i="25"/>
  <c r="I6" i="25"/>
  <c r="F6" i="25"/>
  <c r="I5" i="25"/>
  <c r="H12" i="23" l="1"/>
  <c r="F12" i="23"/>
  <c r="H11" i="23"/>
  <c r="F11" i="23"/>
  <c r="H10" i="23"/>
  <c r="F10" i="23"/>
  <c r="H9" i="23"/>
  <c r="F9" i="23"/>
  <c r="H8" i="23"/>
  <c r="F8" i="23"/>
  <c r="H7" i="23"/>
  <c r="F7" i="23"/>
  <c r="H6" i="23"/>
  <c r="F6" i="23"/>
  <c r="G12" i="22" l="1"/>
  <c r="G13" i="22" s="1"/>
  <c r="G14" i="22" s="1"/>
  <c r="F12" i="22"/>
  <c r="F13" i="22" s="1"/>
  <c r="F14" i="22" s="1"/>
  <c r="E12" i="22"/>
  <c r="E13" i="22" s="1"/>
  <c r="E14" i="22" s="1"/>
  <c r="D12" i="22"/>
  <c r="D13" i="22" s="1"/>
  <c r="D14" i="22" s="1"/>
  <c r="E10" i="17" l="1"/>
  <c r="E11" i="17" s="1"/>
  <c r="E12" i="17" s="1"/>
  <c r="F10" i="17"/>
  <c r="F11" i="17" s="1"/>
  <c r="F12" i="17" s="1"/>
  <c r="G10" i="17"/>
  <c r="R6" i="17" s="1"/>
  <c r="H10" i="17"/>
  <c r="R7" i="17" s="1"/>
  <c r="I10" i="17"/>
  <c r="R8" i="17" s="1"/>
  <c r="J10" i="17"/>
  <c r="R9" i="17" s="1"/>
  <c r="K10" i="17"/>
  <c r="R10" i="17" s="1"/>
  <c r="L10" i="17"/>
  <c r="R11" i="17" s="1"/>
  <c r="M10" i="17"/>
  <c r="R12" i="17" s="1"/>
  <c r="N10" i="17"/>
  <c r="R13" i="17" s="1"/>
  <c r="G11" i="17"/>
  <c r="G12" i="17" s="1"/>
  <c r="H11" i="17"/>
  <c r="H12" i="17" s="1"/>
  <c r="I11" i="17"/>
  <c r="I12" i="17" s="1"/>
  <c r="J11" i="17"/>
  <c r="J12" i="17" s="1"/>
  <c r="K11" i="17"/>
  <c r="K12" i="17" s="1"/>
  <c r="L11" i="17"/>
  <c r="L12" i="17" s="1"/>
  <c r="M11" i="17"/>
  <c r="M12" i="17" s="1"/>
  <c r="N11" i="17"/>
  <c r="N12" i="17" s="1"/>
  <c r="G20" i="4"/>
  <c r="E18" i="4"/>
  <c r="F18" i="4"/>
  <c r="F20" i="4" s="1"/>
  <c r="F21" i="4" s="1"/>
  <c r="G18" i="4"/>
  <c r="D20" i="4"/>
  <c r="D18" i="4"/>
  <c r="E20" i="5"/>
  <c r="E18" i="5"/>
  <c r="F18" i="5"/>
  <c r="F20" i="5" s="1"/>
  <c r="F21" i="5" s="1"/>
  <c r="G18" i="5"/>
  <c r="G20" i="5" s="1"/>
  <c r="D18" i="5"/>
  <c r="D20" i="5" s="1"/>
  <c r="Q12" i="17" l="1"/>
  <c r="Q8" i="17"/>
  <c r="R5" i="17"/>
  <c r="Q11" i="17"/>
  <c r="Q7" i="17"/>
  <c r="E20" i="4"/>
  <c r="Q10" i="17"/>
  <c r="Q6" i="17"/>
  <c r="Q5" i="17"/>
  <c r="Q9" i="17"/>
  <c r="Q13" i="17"/>
  <c r="G21" i="4"/>
  <c r="G21" i="5"/>
  <c r="D21" i="5"/>
  <c r="E21" i="5"/>
  <c r="E21" i="4"/>
  <c r="D21" i="4"/>
</calcChain>
</file>

<file path=xl/sharedStrings.xml><?xml version="1.0" encoding="utf-8"?>
<sst xmlns="http://schemas.openxmlformats.org/spreadsheetml/2006/main" count="112" uniqueCount="60">
  <si>
    <t>Date of Sampling</t>
  </si>
  <si>
    <t>BSF 1</t>
  </si>
  <si>
    <t>BSF 2</t>
  </si>
  <si>
    <r>
      <t>Start time, t</t>
    </r>
    <r>
      <rPr>
        <b/>
        <vertAlign val="subscript"/>
        <sz val="11"/>
        <color theme="1"/>
        <rFont val="Calibri"/>
        <family val="2"/>
      </rPr>
      <t>s</t>
    </r>
    <r>
      <rPr>
        <b/>
        <sz val="11"/>
        <color theme="1"/>
        <rFont val="Calibri"/>
        <family val="2"/>
      </rPr>
      <t xml:space="preserve"> (min)</t>
    </r>
  </si>
  <si>
    <r>
      <t>Time after 1 litre mark, t</t>
    </r>
    <r>
      <rPr>
        <b/>
        <vertAlign val="subscript"/>
        <sz val="11"/>
        <color theme="1"/>
        <rFont val="Calibri"/>
        <family val="2"/>
      </rPr>
      <t>1l</t>
    </r>
    <r>
      <rPr>
        <b/>
        <sz val="11"/>
        <color theme="1"/>
        <rFont val="Calibri"/>
        <family val="2"/>
      </rPr>
      <t xml:space="preserve"> (min)</t>
    </r>
  </si>
  <si>
    <t>Flow Rate (l/min)</t>
  </si>
  <si>
    <t>Influent pH</t>
  </si>
  <si>
    <t>Effluent pH</t>
  </si>
  <si>
    <t xml:space="preserve">Standard Deviation </t>
  </si>
  <si>
    <t>Mean</t>
  </si>
  <si>
    <t>Influent Temp</t>
  </si>
  <si>
    <t>Effluent Temp</t>
  </si>
  <si>
    <t>Influent Nitrate</t>
  </si>
  <si>
    <t>Effluent Nitrate</t>
  </si>
  <si>
    <t>Removal Efficiency</t>
  </si>
  <si>
    <t>BSF1</t>
  </si>
  <si>
    <t xml:space="preserve">BSF2 </t>
  </si>
  <si>
    <t>C/N = 1.1</t>
  </si>
  <si>
    <t>C/N = 1.8</t>
  </si>
  <si>
    <t>BSF2</t>
  </si>
  <si>
    <t>Influent COD</t>
  </si>
  <si>
    <t>Effluent COD</t>
  </si>
  <si>
    <t>Average Effluent pH</t>
  </si>
  <si>
    <t>Retention Time</t>
  </si>
  <si>
    <t>Retention Time (hours)</t>
  </si>
  <si>
    <t>Average Influent pH</t>
  </si>
  <si>
    <t>Average Influent Nitrate (mg/l)</t>
  </si>
  <si>
    <t>Average Effluent Nitrate (mg/l)</t>
  </si>
  <si>
    <t>Average Influent COD (mg/l)</t>
  </si>
  <si>
    <t>Average Effluent COD (mg/l)</t>
  </si>
  <si>
    <t>Average Effluent COD(mg/l)</t>
  </si>
  <si>
    <t>COD Removal Efficiency (%)</t>
  </si>
  <si>
    <t>pH</t>
  </si>
  <si>
    <t>BSF1 Influent DO</t>
  </si>
  <si>
    <t>BSF1 Effluent DO</t>
  </si>
  <si>
    <t>BSF2 Influent DO</t>
  </si>
  <si>
    <t>BSF2 Effluent DO</t>
  </si>
  <si>
    <t>Parameter</t>
  </si>
  <si>
    <t>Influent</t>
  </si>
  <si>
    <t>Effluent</t>
  </si>
  <si>
    <t>Temperature (oC)</t>
  </si>
  <si>
    <t>Dissolved Oxygen (mg/l)</t>
  </si>
  <si>
    <t>Nitrates (mg/l)</t>
  </si>
  <si>
    <t>Ethanol as COD (mg/l)</t>
  </si>
  <si>
    <t>BSF1 (Control)</t>
  </si>
  <si>
    <t>BSF2 (Ethanol Application @ C/N 1.1)</t>
  </si>
  <si>
    <t>Sampling interval</t>
  </si>
  <si>
    <t>BSF at C/N=0</t>
  </si>
  <si>
    <t>BSFC at C/N=1.1</t>
  </si>
  <si>
    <t>BSFC at C/N=1.8</t>
  </si>
  <si>
    <t>(Days)</t>
  </si>
  <si>
    <t>(mg/l)</t>
  </si>
  <si>
    <t>Retention Time, t in hrs</t>
  </si>
  <si>
    <t>Average Influent Nitrate (mg/l), C1</t>
  </si>
  <si>
    <t>Average Effluent Nitrate (mg/l), C2</t>
  </si>
  <si>
    <t>C1-C2</t>
  </si>
  <si>
    <t>(C1-C2)t</t>
  </si>
  <si>
    <t>Sampling interval (days)</t>
  </si>
  <si>
    <t>Sampling Interval (days)</t>
  </si>
  <si>
    <t>Sampling interval (Days)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</si>
</sst>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vertAlign val="subscript"/>
      <sz val="11"/>
      <color theme="1"/>
      <name val="Calibri"/>
      <family val="2"/>
    </font>
    <font>
      <b/>
      <sz val="10"/>
      <color theme="1"/>
      <name val="Calibri"/>
      <family val="2"/>
    </font>
    <font>
      <sz val="11"/>
      <name val="Calibri"/>
      <family val="2"/>
    </font>
    <font>
      <sz val="11"/>
      <color theme="1"/>
      <name val="Arial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2">
    <xf numFmtId="0" fontId="0" fillId="0" borderId="0" xfId="0"/>
    <xf numFmtId="2" fontId="0" fillId="0" borderId="0" xfId="0" applyNumberFormat="1"/>
    <xf numFmtId="0" fontId="3" fillId="0" borderId="1" xfId="0" applyFont="1" applyBorder="1" applyAlignment="1">
      <alignment horizontal="justify" vertical="center" wrapText="1"/>
    </xf>
    <xf numFmtId="2" fontId="3" fillId="0" borderId="1" xfId="0" applyNumberFormat="1" applyFont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0" fillId="0" borderId="0" xfId="0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2" fontId="0" fillId="0" borderId="0" xfId="0" applyNumberFormat="1" applyAlignment="1">
      <alignment horizontal="center"/>
    </xf>
    <xf numFmtId="15" fontId="3" fillId="0" borderId="6" xfId="0" applyNumberFormat="1" applyFont="1" applyFill="1" applyBorder="1" applyAlignment="1">
      <alignment horizontal="justify" vertical="center" wrapText="1"/>
    </xf>
    <xf numFmtId="15" fontId="3" fillId="0" borderId="6" xfId="0" applyNumberFormat="1" applyFont="1" applyBorder="1" applyAlignment="1">
      <alignment horizontal="justify" vertical="center" wrapText="1"/>
    </xf>
    <xf numFmtId="2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15" fontId="4" fillId="0" borderId="6" xfId="0" applyNumberFormat="1" applyFont="1" applyFill="1" applyBorder="1" applyAlignment="1">
      <alignment horizontal="justify" vertical="center" wrapText="1"/>
    </xf>
    <xf numFmtId="2" fontId="2" fillId="0" borderId="1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0" fillId="0" borderId="2" xfId="0" applyNumberFormat="1" applyFill="1" applyBorder="1" applyAlignment="1">
      <alignment horizontal="center"/>
    </xf>
    <xf numFmtId="2" fontId="0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2" fontId="0" fillId="0" borderId="3" xfId="0" applyNumberFormat="1" applyFill="1" applyBorder="1" applyAlignment="1">
      <alignment horizontal="center"/>
    </xf>
    <xf numFmtId="10" fontId="0" fillId="0" borderId="0" xfId="1" applyNumberFormat="1" applyFont="1"/>
    <xf numFmtId="15" fontId="4" fillId="0" borderId="0" xfId="0" applyNumberFormat="1" applyFont="1" applyFill="1" applyBorder="1" applyAlignment="1">
      <alignment horizontal="justify" vertical="center" wrapText="1"/>
    </xf>
    <xf numFmtId="2" fontId="2" fillId="0" borderId="0" xfId="0" applyNumberFormat="1" applyFont="1" applyBorder="1" applyAlignment="1">
      <alignment horizontal="center"/>
    </xf>
    <xf numFmtId="15" fontId="4" fillId="0" borderId="1" xfId="0" applyNumberFormat="1" applyFont="1" applyFill="1" applyBorder="1" applyAlignment="1">
      <alignment horizontal="justify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/>
    </xf>
    <xf numFmtId="1" fontId="0" fillId="0" borderId="0" xfId="0" applyNumberFormat="1"/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2" fontId="2" fillId="0" borderId="0" xfId="0" applyNumberFormat="1" applyFont="1"/>
    <xf numFmtId="0" fontId="0" fillId="2" borderId="0" xfId="0" applyFill="1"/>
    <xf numFmtId="0" fontId="11" fillId="0" borderId="0" xfId="0" applyFont="1"/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2" fontId="11" fillId="0" borderId="0" xfId="0" applyNumberFormat="1" applyFont="1" applyAlignment="1">
      <alignment horizont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2" fontId="11" fillId="0" borderId="1" xfId="0" applyNumberFormat="1" applyFont="1" applyBorder="1" applyAlignment="1">
      <alignment vertical="center"/>
    </xf>
    <xf numFmtId="0" fontId="11" fillId="0" borderId="1" xfId="0" applyFont="1" applyBorder="1"/>
    <xf numFmtId="2" fontId="3" fillId="0" borderId="0" xfId="0" applyNumberFormat="1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2" fontId="8" fillId="0" borderId="25" xfId="0" applyNumberFormat="1" applyFont="1" applyBorder="1" applyAlignment="1">
      <alignment horizontal="center" vertical="center" wrapText="1"/>
    </xf>
    <xf numFmtId="0" fontId="8" fillId="0" borderId="25" xfId="0" applyFont="1" applyBorder="1"/>
    <xf numFmtId="2" fontId="8" fillId="0" borderId="25" xfId="0" applyNumberFormat="1" applyFont="1" applyBorder="1" applyAlignment="1">
      <alignment horizontal="center"/>
    </xf>
    <xf numFmtId="0" fontId="8" fillId="0" borderId="25" xfId="0" applyFont="1" applyBorder="1" applyAlignment="1">
      <alignment horizontal="justify" vertical="center" wrapText="1"/>
    </xf>
    <xf numFmtId="0" fontId="15" fillId="0" borderId="25" xfId="0" applyFont="1" applyBorder="1" applyAlignment="1">
      <alignment vertical="center" wrapText="1"/>
    </xf>
    <xf numFmtId="0" fontId="13" fillId="0" borderId="9" xfId="0" applyFont="1" applyBorder="1" applyAlignment="1">
      <alignment horizontal="justify" vertical="center" wrapText="1"/>
    </xf>
    <xf numFmtId="0" fontId="13" fillId="0" borderId="13" xfId="0" applyFont="1" applyBorder="1" applyAlignment="1">
      <alignment horizontal="justify" vertical="center" wrapText="1"/>
    </xf>
    <xf numFmtId="0" fontId="14" fillId="0" borderId="13" xfId="0" applyFont="1" applyBorder="1" applyAlignment="1">
      <alignment vertical="center" wrapText="1"/>
    </xf>
    <xf numFmtId="0" fontId="13" fillId="0" borderId="17" xfId="0" applyFont="1" applyBorder="1" applyAlignment="1">
      <alignment horizontal="justify" vertical="center" wrapText="1"/>
    </xf>
    <xf numFmtId="0" fontId="14" fillId="0" borderId="18" xfId="0" applyFont="1" applyBorder="1" applyAlignment="1">
      <alignment vertical="center" wrapText="1"/>
    </xf>
    <xf numFmtId="0" fontId="13" fillId="0" borderId="19" xfId="0" applyFont="1" applyBorder="1" applyAlignment="1">
      <alignment horizontal="justify" vertical="center" wrapText="1"/>
    </xf>
    <xf numFmtId="0" fontId="16" fillId="0" borderId="20" xfId="0" applyFont="1" applyBorder="1" applyAlignment="1">
      <alignment horizontal="center" wrapText="1"/>
    </xf>
    <xf numFmtId="2" fontId="16" fillId="0" borderId="19" xfId="0" applyNumberFormat="1" applyFont="1" applyBorder="1" applyAlignment="1">
      <alignment horizontal="center" vertical="center" wrapText="1"/>
    </xf>
    <xf numFmtId="9" fontId="16" fillId="0" borderId="19" xfId="0" applyNumberFormat="1" applyFont="1" applyBorder="1" applyAlignment="1">
      <alignment horizontal="center" vertical="center"/>
    </xf>
    <xf numFmtId="9" fontId="16" fillId="0" borderId="21" xfId="1" applyFont="1" applyBorder="1" applyAlignment="1">
      <alignment horizontal="center" vertical="center"/>
    </xf>
    <xf numFmtId="0" fontId="16" fillId="0" borderId="21" xfId="0" applyFont="1" applyBorder="1" applyAlignment="1">
      <alignment horizontal="center"/>
    </xf>
    <xf numFmtId="9" fontId="16" fillId="0" borderId="21" xfId="0" applyNumberFormat="1" applyFont="1" applyBorder="1" applyAlignment="1">
      <alignment horizontal="center" vertical="center"/>
    </xf>
    <xf numFmtId="2" fontId="16" fillId="0" borderId="21" xfId="0" applyNumberFormat="1" applyFont="1" applyBorder="1" applyAlignment="1">
      <alignment horizontal="center" vertical="center" wrapText="1"/>
    </xf>
    <xf numFmtId="0" fontId="16" fillId="0" borderId="21" xfId="0" applyFont="1" applyFill="1" applyBorder="1" applyAlignment="1">
      <alignment horizontal="center" wrapText="1"/>
    </xf>
    <xf numFmtId="0" fontId="17" fillId="0" borderId="0" xfId="0" applyFont="1"/>
    <xf numFmtId="0" fontId="13" fillId="0" borderId="22" xfId="0" applyFont="1" applyBorder="1" applyAlignment="1">
      <alignment horizontal="justify" vertical="center" wrapText="1"/>
    </xf>
    <xf numFmtId="0" fontId="14" fillId="0" borderId="20" xfId="0" applyFont="1" applyBorder="1" applyAlignment="1">
      <alignment horizontal="justify" vertical="center" wrapText="1"/>
    </xf>
    <xf numFmtId="0" fontId="14" fillId="0" borderId="19" xfId="0" applyFont="1" applyBorder="1" applyAlignment="1">
      <alignment horizontal="justify" vertical="center" wrapText="1"/>
    </xf>
    <xf numFmtId="0" fontId="14" fillId="0" borderId="19" xfId="0" applyFont="1" applyBorder="1" applyAlignment="1">
      <alignment horizontal="justify" vertical="center"/>
    </xf>
    <xf numFmtId="0" fontId="6" fillId="0" borderId="4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justify" vertical="center" wrapText="1"/>
    </xf>
    <xf numFmtId="2" fontId="19" fillId="2" borderId="21" xfId="0" applyNumberFormat="1" applyFont="1" applyFill="1" applyBorder="1" applyAlignment="1">
      <alignment horizontal="center" vertical="center" wrapText="1"/>
    </xf>
    <xf numFmtId="9" fontId="17" fillId="2" borderId="21" xfId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/>
    </xf>
    <xf numFmtId="0" fontId="4" fillId="0" borderId="25" xfId="0" applyFont="1" applyBorder="1" applyAlignment="1">
      <alignment horizontal="center" vertical="center" wrapText="1"/>
    </xf>
    <xf numFmtId="0" fontId="15" fillId="0" borderId="25" xfId="0" applyFont="1" applyBorder="1" applyAlignment="1">
      <alignment vertical="center" wrapText="1"/>
    </xf>
    <xf numFmtId="2" fontId="8" fillId="0" borderId="2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3" fillId="0" borderId="10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3" fillId="0" borderId="12" xfId="0" applyFont="1" applyBorder="1" applyAlignment="1">
      <alignment horizontal="justify" vertical="center" wrapText="1"/>
    </xf>
    <xf numFmtId="0" fontId="13" fillId="0" borderId="11" xfId="0" applyFont="1" applyBorder="1" applyAlignment="1">
      <alignment horizontal="justify" vertical="center" wrapText="1"/>
    </xf>
    <xf numFmtId="0" fontId="13" fillId="0" borderId="14" xfId="0" applyFont="1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0" fontId="13" fillId="0" borderId="16" xfId="0" applyFont="1" applyBorder="1" applyAlignment="1">
      <alignment horizontal="justify" vertical="center" wrapText="1"/>
    </xf>
    <xf numFmtId="0" fontId="13" fillId="0" borderId="15" xfId="0" applyFont="1" applyBorder="1" applyAlignment="1">
      <alignment horizontal="justify" vertical="center" wrapText="1"/>
    </xf>
    <xf numFmtId="0" fontId="13" fillId="0" borderId="9" xfId="0" applyFont="1" applyBorder="1" applyAlignment="1">
      <alignment horizontal="justify" vertical="center" wrapText="1"/>
    </xf>
    <xf numFmtId="0" fontId="13" fillId="0" borderId="20" xfId="0" applyFont="1" applyBorder="1" applyAlignment="1">
      <alignment horizontal="justify" vertical="center" wrapText="1"/>
    </xf>
    <xf numFmtId="0" fontId="13" fillId="0" borderId="13" xfId="0" applyFont="1" applyBorder="1" applyAlignment="1">
      <alignment horizontal="justify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8" fillId="0" borderId="7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86308786873341"/>
          <c:y val="5.2735692069893064E-2"/>
          <c:w val="0.83765106720150551"/>
          <c:h val="0.7835415706624285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'[1]Flow Rates_BSF1-2'!$C$5:$C$28</c:f>
              <c:numCache>
                <c:formatCode>General</c:formatCode>
                <c:ptCount val="24"/>
                <c:pt idx="0">
                  <c:v>42198</c:v>
                </c:pt>
                <c:pt idx="1">
                  <c:v>42200</c:v>
                </c:pt>
                <c:pt idx="2">
                  <c:v>42202</c:v>
                </c:pt>
                <c:pt idx="3">
                  <c:v>42205</c:v>
                </c:pt>
                <c:pt idx="4">
                  <c:v>42207</c:v>
                </c:pt>
                <c:pt idx="5">
                  <c:v>42209</c:v>
                </c:pt>
                <c:pt idx="6">
                  <c:v>42212</c:v>
                </c:pt>
                <c:pt idx="7">
                  <c:v>42214</c:v>
                </c:pt>
                <c:pt idx="8">
                  <c:v>42216</c:v>
                </c:pt>
                <c:pt idx="9">
                  <c:v>42219</c:v>
                </c:pt>
                <c:pt idx="10">
                  <c:v>42221</c:v>
                </c:pt>
                <c:pt idx="11">
                  <c:v>42223</c:v>
                </c:pt>
                <c:pt idx="12">
                  <c:v>42226</c:v>
                </c:pt>
                <c:pt idx="13">
                  <c:v>42228</c:v>
                </c:pt>
                <c:pt idx="14">
                  <c:v>42230</c:v>
                </c:pt>
                <c:pt idx="15">
                  <c:v>42233</c:v>
                </c:pt>
                <c:pt idx="16">
                  <c:v>42235</c:v>
                </c:pt>
                <c:pt idx="17">
                  <c:v>42237</c:v>
                </c:pt>
                <c:pt idx="18">
                  <c:v>42240</c:v>
                </c:pt>
                <c:pt idx="19">
                  <c:v>42242</c:v>
                </c:pt>
                <c:pt idx="20">
                  <c:v>42244</c:v>
                </c:pt>
                <c:pt idx="21">
                  <c:v>42247</c:v>
                </c:pt>
                <c:pt idx="22">
                  <c:v>42249</c:v>
                </c:pt>
                <c:pt idx="23">
                  <c:v>42251</c:v>
                </c:pt>
              </c:numCache>
            </c:numRef>
          </c:cat>
          <c:val>
            <c:numRef>
              <c:f>'[1]Flow Rates_BSF1-2'!$F$5:$F$28</c:f>
              <c:numCache>
                <c:formatCode>General</c:formatCode>
                <c:ptCount val="24"/>
                <c:pt idx="0">
                  <c:v>0.74</c:v>
                </c:pt>
                <c:pt idx="1">
                  <c:v>0.70422535211267612</c:v>
                </c:pt>
                <c:pt idx="2">
                  <c:v>0.71942446043165476</c:v>
                </c:pt>
                <c:pt idx="3">
                  <c:v>0.72992700729927007</c:v>
                </c:pt>
                <c:pt idx="4">
                  <c:v>0.7246376811594204</c:v>
                </c:pt>
                <c:pt idx="5">
                  <c:v>0.7246376811594204</c:v>
                </c:pt>
                <c:pt idx="6">
                  <c:v>0.7246376811594204</c:v>
                </c:pt>
                <c:pt idx="7">
                  <c:v>0.72992700729927007</c:v>
                </c:pt>
                <c:pt idx="8">
                  <c:v>0.70422535211267612</c:v>
                </c:pt>
                <c:pt idx="9">
                  <c:v>0.69444444444444442</c:v>
                </c:pt>
                <c:pt idx="10">
                  <c:v>0.69444444444444442</c:v>
                </c:pt>
                <c:pt idx="11">
                  <c:v>0.68493150684931503</c:v>
                </c:pt>
                <c:pt idx="12">
                  <c:v>0.68027210884353739</c:v>
                </c:pt>
                <c:pt idx="13">
                  <c:v>0.67114093959731547</c:v>
                </c:pt>
                <c:pt idx="14">
                  <c:v>0.65789473684210531</c:v>
                </c:pt>
                <c:pt idx="15">
                  <c:v>0.65789473684210531</c:v>
                </c:pt>
                <c:pt idx="16">
                  <c:v>0.65359477124183007</c:v>
                </c:pt>
                <c:pt idx="17">
                  <c:v>0.64935064935064934</c:v>
                </c:pt>
                <c:pt idx="18">
                  <c:v>0.64102564102564097</c:v>
                </c:pt>
                <c:pt idx="19">
                  <c:v>0.60606060606060608</c:v>
                </c:pt>
                <c:pt idx="20">
                  <c:v>0.5714285714285714</c:v>
                </c:pt>
                <c:pt idx="21">
                  <c:v>0.55555555555555558</c:v>
                </c:pt>
                <c:pt idx="22">
                  <c:v>0.52631578947368418</c:v>
                </c:pt>
                <c:pt idx="23">
                  <c:v>0.4</c:v>
                </c:pt>
              </c:numCache>
            </c:numRef>
          </c:val>
        </c:ser>
        <c:ser>
          <c:idx val="1"/>
          <c:order val="1"/>
          <c:invertIfNegative val="0"/>
          <c:cat>
            <c:numRef>
              <c:f>'[1]Flow Rates_BSF1-2'!$C$5:$C$28</c:f>
              <c:numCache>
                <c:formatCode>General</c:formatCode>
                <c:ptCount val="24"/>
                <c:pt idx="0">
                  <c:v>42198</c:v>
                </c:pt>
                <c:pt idx="1">
                  <c:v>42200</c:v>
                </c:pt>
                <c:pt idx="2">
                  <c:v>42202</c:v>
                </c:pt>
                <c:pt idx="3">
                  <c:v>42205</c:v>
                </c:pt>
                <c:pt idx="4">
                  <c:v>42207</c:v>
                </c:pt>
                <c:pt idx="5">
                  <c:v>42209</c:v>
                </c:pt>
                <c:pt idx="6">
                  <c:v>42212</c:v>
                </c:pt>
                <c:pt idx="7">
                  <c:v>42214</c:v>
                </c:pt>
                <c:pt idx="8">
                  <c:v>42216</c:v>
                </c:pt>
                <c:pt idx="9">
                  <c:v>42219</c:v>
                </c:pt>
                <c:pt idx="10">
                  <c:v>42221</c:v>
                </c:pt>
                <c:pt idx="11">
                  <c:v>42223</c:v>
                </c:pt>
                <c:pt idx="12">
                  <c:v>42226</c:v>
                </c:pt>
                <c:pt idx="13">
                  <c:v>42228</c:v>
                </c:pt>
                <c:pt idx="14">
                  <c:v>42230</c:v>
                </c:pt>
                <c:pt idx="15">
                  <c:v>42233</c:v>
                </c:pt>
                <c:pt idx="16">
                  <c:v>42235</c:v>
                </c:pt>
                <c:pt idx="17">
                  <c:v>42237</c:v>
                </c:pt>
                <c:pt idx="18">
                  <c:v>42240</c:v>
                </c:pt>
                <c:pt idx="19">
                  <c:v>42242</c:v>
                </c:pt>
                <c:pt idx="20">
                  <c:v>42244</c:v>
                </c:pt>
                <c:pt idx="21">
                  <c:v>42247</c:v>
                </c:pt>
                <c:pt idx="22">
                  <c:v>42249</c:v>
                </c:pt>
                <c:pt idx="23">
                  <c:v>42251</c:v>
                </c:pt>
              </c:numCache>
            </c:numRef>
          </c:cat>
          <c:val>
            <c:numRef>
              <c:f>'[1]Flow Rates_BSF1-2'!$I$5:$I$28</c:f>
              <c:numCache>
                <c:formatCode>General</c:formatCode>
                <c:ptCount val="24"/>
                <c:pt idx="0">
                  <c:v>0.73529411764705876</c:v>
                </c:pt>
                <c:pt idx="1">
                  <c:v>0.73529411764705876</c:v>
                </c:pt>
                <c:pt idx="2">
                  <c:v>0.72992700729927007</c:v>
                </c:pt>
                <c:pt idx="3">
                  <c:v>0.7246376811594204</c:v>
                </c:pt>
                <c:pt idx="4">
                  <c:v>0.72992700729927007</c:v>
                </c:pt>
                <c:pt idx="5">
                  <c:v>0.73529411764705876</c:v>
                </c:pt>
                <c:pt idx="6">
                  <c:v>0.72992700729927007</c:v>
                </c:pt>
                <c:pt idx="7">
                  <c:v>0.70921985815602839</c:v>
                </c:pt>
                <c:pt idx="8">
                  <c:v>0.70422535211267612</c:v>
                </c:pt>
                <c:pt idx="9">
                  <c:v>0.70921985815602839</c:v>
                </c:pt>
                <c:pt idx="10">
                  <c:v>0.69444444444444442</c:v>
                </c:pt>
                <c:pt idx="11">
                  <c:v>0.58139534883720934</c:v>
                </c:pt>
                <c:pt idx="12">
                  <c:v>0.5714285714285714</c:v>
                </c:pt>
                <c:pt idx="13">
                  <c:v>0.55555555555555558</c:v>
                </c:pt>
                <c:pt idx="14">
                  <c:v>0.54054054054054046</c:v>
                </c:pt>
                <c:pt idx="15">
                  <c:v>0.5</c:v>
                </c:pt>
                <c:pt idx="16">
                  <c:v>0.4</c:v>
                </c:pt>
                <c:pt idx="17">
                  <c:v>0.37037037037037035</c:v>
                </c:pt>
                <c:pt idx="18">
                  <c:v>0.35714285714285715</c:v>
                </c:pt>
                <c:pt idx="19">
                  <c:v>0.3125</c:v>
                </c:pt>
                <c:pt idx="20">
                  <c:v>0.27777777777777779</c:v>
                </c:pt>
                <c:pt idx="21">
                  <c:v>0.25641025641025644</c:v>
                </c:pt>
                <c:pt idx="22">
                  <c:v>0.23255813953488372</c:v>
                </c:pt>
                <c:pt idx="23">
                  <c:v>0.2040816326530612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1745544"/>
        <c:axId val="361742408"/>
      </c:barChart>
      <c:catAx>
        <c:axId val="361745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1742408"/>
        <c:crosses val="autoZero"/>
        <c:auto val="1"/>
        <c:lblAlgn val="ctr"/>
        <c:lblOffset val="100"/>
        <c:noMultiLvlLbl val="1"/>
      </c:catAx>
      <c:valAx>
        <c:axId val="361742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17455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091476809912866E-2"/>
          <c:y val="5.449394449741609E-2"/>
          <c:w val="0.89204085548084155"/>
          <c:h val="0.8326195683872849"/>
        </c:manualLayout>
      </c:layout>
      <c:scatterChart>
        <c:scatterStyle val="smoothMarker"/>
        <c:varyColors val="0"/>
        <c:ser>
          <c:idx val="1"/>
          <c:order val="0"/>
          <c:tx>
            <c:v>BSF (Without external carbon source)</c:v>
          </c:tx>
          <c:spPr>
            <a:ln w="19050">
              <a:noFill/>
              <a:prstDash val="sysDot"/>
            </a:ln>
          </c:spPr>
          <c:marker>
            <c:spPr>
              <a:ln w="3175"/>
            </c:spPr>
          </c:marker>
          <c:trendline>
            <c:name>BSF (without carbon source)</c:name>
            <c:spPr>
              <a:ln w="25400">
                <a:prstDash val="dash"/>
              </a:ln>
            </c:spPr>
            <c:trendlineType val="poly"/>
            <c:order val="2"/>
            <c:dispRSqr val="0"/>
            <c:dispEq val="0"/>
          </c:trendline>
          <c:xVal>
            <c:numRef>
              <c:f>'[1]Flow Rates_BSF1-2'!$A$5:$A$28</c:f>
              <c:numCache>
                <c:formatCode>General</c:formatCode>
                <c:ptCount val="2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</c:numCache>
            </c:numRef>
          </c:xVal>
          <c:yVal>
            <c:numRef>
              <c:f>'[1]Flow Rates_BSF1-2'!$F$5:$F$28</c:f>
              <c:numCache>
                <c:formatCode>General</c:formatCode>
                <c:ptCount val="24"/>
                <c:pt idx="0">
                  <c:v>0.74</c:v>
                </c:pt>
                <c:pt idx="1">
                  <c:v>0.70422535211267612</c:v>
                </c:pt>
                <c:pt idx="2">
                  <c:v>0.71942446043165476</c:v>
                </c:pt>
                <c:pt idx="3">
                  <c:v>0.72992700729927007</c:v>
                </c:pt>
                <c:pt idx="4">
                  <c:v>0.7246376811594204</c:v>
                </c:pt>
                <c:pt idx="5">
                  <c:v>0.7246376811594204</c:v>
                </c:pt>
                <c:pt idx="6">
                  <c:v>0.7246376811594204</c:v>
                </c:pt>
                <c:pt idx="7">
                  <c:v>0.72992700729927007</c:v>
                </c:pt>
                <c:pt idx="8">
                  <c:v>0.70422535211267612</c:v>
                </c:pt>
                <c:pt idx="9">
                  <c:v>0.69444444444444442</c:v>
                </c:pt>
                <c:pt idx="10">
                  <c:v>0.69444444444444442</c:v>
                </c:pt>
                <c:pt idx="11">
                  <c:v>0.68493150684931503</c:v>
                </c:pt>
                <c:pt idx="12">
                  <c:v>0.68027210884353739</c:v>
                </c:pt>
                <c:pt idx="13">
                  <c:v>0.67114093959731547</c:v>
                </c:pt>
                <c:pt idx="14">
                  <c:v>0.65789473684210531</c:v>
                </c:pt>
                <c:pt idx="15">
                  <c:v>0.65789473684210531</c:v>
                </c:pt>
                <c:pt idx="16">
                  <c:v>0.65359477124183007</c:v>
                </c:pt>
                <c:pt idx="17">
                  <c:v>0.64935064935064934</c:v>
                </c:pt>
                <c:pt idx="18">
                  <c:v>0.64102564102564097</c:v>
                </c:pt>
                <c:pt idx="19">
                  <c:v>0.60606060606060608</c:v>
                </c:pt>
                <c:pt idx="20">
                  <c:v>0.5714285714285714</c:v>
                </c:pt>
                <c:pt idx="21">
                  <c:v>0.55555555555555558</c:v>
                </c:pt>
                <c:pt idx="22">
                  <c:v>0.52631578947368418</c:v>
                </c:pt>
                <c:pt idx="23">
                  <c:v>0.4</c:v>
                </c:pt>
              </c:numCache>
            </c:numRef>
          </c:yVal>
          <c:smooth val="1"/>
        </c:ser>
        <c:ser>
          <c:idx val="4"/>
          <c:order val="1"/>
          <c:tx>
            <c:v>BSFC (With external carbon source)</c:v>
          </c:tx>
          <c:spPr>
            <a:ln>
              <a:noFill/>
            </a:ln>
          </c:spPr>
          <c:marker>
            <c:symbol val="diamond"/>
            <c:size val="6"/>
            <c:spPr>
              <a:solidFill>
                <a:schemeClr val="tx1"/>
              </a:solidFill>
              <a:ln w="3175">
                <a:solidFill>
                  <a:schemeClr val="tx1"/>
                </a:solidFill>
              </a:ln>
            </c:spPr>
          </c:marker>
          <c:trendline>
            <c:name>BSFC (with external carbon source)</c:name>
            <c:spPr>
              <a:ln w="25400">
                <a:solidFill>
                  <a:schemeClr val="tx1">
                    <a:shade val="95000"/>
                    <a:satMod val="105000"/>
                  </a:schemeClr>
                </a:solidFill>
              </a:ln>
            </c:spPr>
            <c:trendlineType val="poly"/>
            <c:order val="2"/>
            <c:dispRSqr val="0"/>
            <c:dispEq val="0"/>
          </c:trendline>
          <c:xVal>
            <c:numRef>
              <c:f>'[1]Flow Rates_BSF1-2'!$A$5:$A$28</c:f>
              <c:numCache>
                <c:formatCode>General</c:formatCode>
                <c:ptCount val="2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</c:numCache>
            </c:numRef>
          </c:xVal>
          <c:yVal>
            <c:numRef>
              <c:f>'[1]Flow Rates_BSF1-2'!$I$5:$I$28</c:f>
              <c:numCache>
                <c:formatCode>General</c:formatCode>
                <c:ptCount val="24"/>
                <c:pt idx="0">
                  <c:v>0.73529411764705876</c:v>
                </c:pt>
                <c:pt idx="1">
                  <c:v>0.73529411764705876</c:v>
                </c:pt>
                <c:pt idx="2">
                  <c:v>0.72992700729927007</c:v>
                </c:pt>
                <c:pt idx="3">
                  <c:v>0.7246376811594204</c:v>
                </c:pt>
                <c:pt idx="4">
                  <c:v>0.72992700729927007</c:v>
                </c:pt>
                <c:pt idx="5">
                  <c:v>0.73529411764705876</c:v>
                </c:pt>
                <c:pt idx="6">
                  <c:v>0.72992700729927007</c:v>
                </c:pt>
                <c:pt idx="7">
                  <c:v>0.70921985815602839</c:v>
                </c:pt>
                <c:pt idx="8">
                  <c:v>0.70422535211267612</c:v>
                </c:pt>
                <c:pt idx="9">
                  <c:v>0.70921985815602839</c:v>
                </c:pt>
                <c:pt idx="10">
                  <c:v>0.69444444444444442</c:v>
                </c:pt>
                <c:pt idx="11">
                  <c:v>0.58139534883720934</c:v>
                </c:pt>
                <c:pt idx="12">
                  <c:v>0.5714285714285714</c:v>
                </c:pt>
                <c:pt idx="13">
                  <c:v>0.55555555555555558</c:v>
                </c:pt>
                <c:pt idx="14">
                  <c:v>0.54054054054054046</c:v>
                </c:pt>
                <c:pt idx="15">
                  <c:v>0.5</c:v>
                </c:pt>
                <c:pt idx="16">
                  <c:v>0.4</c:v>
                </c:pt>
                <c:pt idx="17">
                  <c:v>0.37037037037037035</c:v>
                </c:pt>
                <c:pt idx="18">
                  <c:v>0.35714285714285715</c:v>
                </c:pt>
                <c:pt idx="19">
                  <c:v>0.3125</c:v>
                </c:pt>
                <c:pt idx="20">
                  <c:v>0.27777777777777779</c:v>
                </c:pt>
                <c:pt idx="21">
                  <c:v>0.25641025641025644</c:v>
                </c:pt>
                <c:pt idx="22">
                  <c:v>0.23255813953488372</c:v>
                </c:pt>
                <c:pt idx="23">
                  <c:v>0.2040816326530612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751424"/>
        <c:axId val="361748680"/>
      </c:scatterChart>
      <c:valAx>
        <c:axId val="361751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900">
                    <a:latin typeface="Arial Black" panose="020B0A04020102020204" pitchFamily="34" charset="0"/>
                    <a:cs typeface="Arial" panose="020B0604020202020204" pitchFamily="34" charset="0"/>
                  </a:rPr>
                  <a:t>Time of filter operation (days</a:t>
                </a:r>
                <a:r>
                  <a:rPr lang="en-US" sz="1100"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33285793037625788"/>
              <c:y val="0.9373589776687749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="1" i="0" baseline="0">
                <a:latin typeface="Arial Black" panose="020B0A04020102020204" pitchFamily="34" charset="0"/>
              </a:defRPr>
            </a:pPr>
            <a:endParaRPr lang="en-US"/>
          </a:p>
        </c:txPr>
        <c:crossAx val="361748680"/>
        <c:crosses val="autoZero"/>
        <c:crossBetween val="midCat"/>
      </c:valAx>
      <c:valAx>
        <c:axId val="3617486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r>
                  <a:rPr lang="en-US" sz="800" b="1" i="0" baseline="0">
                    <a:latin typeface="Arial Black" panose="020B0A04020102020204" pitchFamily="34" charset="0"/>
                    <a:cs typeface="Arial" panose="020B0604020202020204" pitchFamily="34" charset="0"/>
                  </a:rPr>
                  <a:t>Flow through filter (l/min</a:t>
                </a:r>
                <a:r>
                  <a:rPr lang="en-US" sz="800" baseline="0">
                    <a:latin typeface="Arial" panose="020B0604020202020204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9.259372429192619E-3"/>
              <c:y val="0.4167941677486986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="1" i="0" baseline="0">
                <a:latin typeface="Arial Black" panose="020B0A04020102020204" pitchFamily="34" charset="0"/>
              </a:defRPr>
            </a:pPr>
            <a:endParaRPr lang="en-US"/>
          </a:p>
        </c:txPr>
        <c:crossAx val="361751424"/>
        <c:crosses val="autoZero"/>
        <c:crossBetween val="midCat"/>
      </c:valAx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24203095302742331"/>
          <c:y val="0.75991098215148145"/>
          <c:w val="0.67760899793481932"/>
          <c:h val="9.9802201703850998E-2"/>
        </c:manualLayout>
      </c:layout>
      <c:overlay val="0"/>
      <c:txPr>
        <a:bodyPr/>
        <a:lstStyle/>
        <a:p>
          <a:pPr>
            <a:defRPr sz="800" b="1" i="0" baseline="0">
              <a:latin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strRef>
              <c:f>'[2]Nitrate Retention Time'!$R$4</c:f>
              <c:strCache>
                <c:ptCount val="1"/>
                <c:pt idx="0">
                  <c:v>Average Effluent Nitrate (mg/l), C2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'[2]Nitrate Retention Time'!$O$5:$O$14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12</c:v>
                </c:pt>
              </c:numCache>
            </c:numRef>
          </c:xVal>
          <c:yVal>
            <c:numRef>
              <c:f>'[2]Nitrate Retention Time'!$R$5:$R$14</c:f>
              <c:numCache>
                <c:formatCode>General</c:formatCode>
                <c:ptCount val="10"/>
                <c:pt idx="0">
                  <c:v>25</c:v>
                </c:pt>
                <c:pt idx="1">
                  <c:v>16</c:v>
                </c:pt>
                <c:pt idx="2">
                  <c:v>13.149999999999999</c:v>
                </c:pt>
                <c:pt idx="3">
                  <c:v>12.425000000000001</c:v>
                </c:pt>
                <c:pt idx="4">
                  <c:v>11.9</c:v>
                </c:pt>
                <c:pt idx="5">
                  <c:v>11.825000000000001</c:v>
                </c:pt>
                <c:pt idx="6">
                  <c:v>11.8</c:v>
                </c:pt>
                <c:pt idx="7">
                  <c:v>11.725</c:v>
                </c:pt>
                <c:pt idx="8">
                  <c:v>11.614999999999998</c:v>
                </c:pt>
                <c:pt idx="9">
                  <c:v>11.277499999999998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743192"/>
        <c:axId val="361747112"/>
      </c:scatterChart>
      <c:valAx>
        <c:axId val="361743192"/>
        <c:scaling>
          <c:orientation val="minMax"/>
          <c:max val="12"/>
        </c:scaling>
        <c:delete val="0"/>
        <c:axPos val="b"/>
        <c:title>
          <c:tx>
            <c:rich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>
                    <a:latin typeface="Arial" panose="020B0604020202020204" pitchFamily="34" charset="0"/>
                    <a:cs typeface="Arial" panose="020B0604020202020204" pitchFamily="34" charset="0"/>
                  </a:rPr>
                  <a:t>Retention time (hours)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crossAx val="361747112"/>
        <c:crosses val="autoZero"/>
        <c:crossBetween val="midCat"/>
      </c:valAx>
      <c:valAx>
        <c:axId val="3617471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800" b="1">
                    <a:latin typeface="Arial" panose="020B0604020202020204" pitchFamily="34" charset="0"/>
                    <a:cs typeface="Arial" panose="020B0604020202020204" pitchFamily="34" charset="0"/>
                  </a:rPr>
                  <a:t>Nitrate concentration (mg/l</a:t>
                </a:r>
                <a:r>
                  <a:rPr lang="en-US" sz="800"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2.109300095877277E-2"/>
              <c:y val="0.1878727553468871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crossAx val="36174319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100" b="1" i="0" baseline="0">
          <a:latin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38066258364553"/>
          <c:y val="3.2368848504139104E-2"/>
          <c:w val="0.78198440840590289"/>
          <c:h val="0.83277197493170496"/>
        </c:manualLayout>
      </c:layout>
      <c:scatterChart>
        <c:scatterStyle val="smoothMarker"/>
        <c:varyColors val="0"/>
        <c:ser>
          <c:idx val="0"/>
          <c:order val="0"/>
          <c:tx>
            <c:v>BSF (Without external carborn source) 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6"/>
            <c:spPr>
              <a:solidFill>
                <a:schemeClr val="tx1"/>
              </a:solidFill>
              <a:ln w="6350"/>
            </c:spPr>
          </c:marker>
          <c:xVal>
            <c:numRef>
              <c:f>'[3]Combined Nitrate BSF1-21 (2)'!$A$5:$A$17</c:f>
              <c:numCache>
                <c:formatCode>General</c:formatCode>
                <c:ptCount val="13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13</c:v>
                </c:pt>
                <c:pt idx="6">
                  <c:v>15</c:v>
                </c:pt>
                <c:pt idx="7">
                  <c:v>17</c:v>
                </c:pt>
                <c:pt idx="8">
                  <c:v>20</c:v>
                </c:pt>
                <c:pt idx="9">
                  <c:v>22</c:v>
                </c:pt>
                <c:pt idx="10">
                  <c:v>24</c:v>
                </c:pt>
                <c:pt idx="11">
                  <c:v>27</c:v>
                </c:pt>
                <c:pt idx="12">
                  <c:v>29</c:v>
                </c:pt>
              </c:numCache>
            </c:numRef>
          </c:xVal>
          <c:yVal>
            <c:numRef>
              <c:f>'[3]Combined Nitrate BSF1-21 (2)'!$E$5:$E$17</c:f>
              <c:numCache>
                <c:formatCode>General</c:formatCode>
                <c:ptCount val="13"/>
                <c:pt idx="0">
                  <c:v>19.21</c:v>
                </c:pt>
                <c:pt idx="1">
                  <c:v>19</c:v>
                </c:pt>
                <c:pt idx="2">
                  <c:v>18.75</c:v>
                </c:pt>
                <c:pt idx="3">
                  <c:v>16.25</c:v>
                </c:pt>
                <c:pt idx="4">
                  <c:v>16.5</c:v>
                </c:pt>
                <c:pt idx="5">
                  <c:v>17</c:v>
                </c:pt>
                <c:pt idx="6">
                  <c:v>17.5</c:v>
                </c:pt>
                <c:pt idx="7">
                  <c:v>16</c:v>
                </c:pt>
                <c:pt idx="8">
                  <c:v>16.32</c:v>
                </c:pt>
                <c:pt idx="9">
                  <c:v>16.420000000000002</c:v>
                </c:pt>
                <c:pt idx="10">
                  <c:v>16.3</c:v>
                </c:pt>
                <c:pt idx="11">
                  <c:v>15.64</c:v>
                </c:pt>
                <c:pt idx="12">
                  <c:v>15.73</c:v>
                </c:pt>
              </c:numCache>
            </c:numRef>
          </c:yVal>
          <c:smooth val="1"/>
        </c:ser>
        <c:ser>
          <c:idx val="1"/>
          <c:order val="1"/>
          <c:tx>
            <c:v>BSFC (Conmbined C/N of 1.1 &amp; 1.8)</c:v>
          </c:tx>
          <c:spPr>
            <a:ln w="25400">
              <a:solidFill>
                <a:schemeClr val="tx1"/>
              </a:solidFill>
              <a:prstDash val="dash"/>
            </a:ln>
          </c:spPr>
          <c:marker>
            <c:symbol val="triangle"/>
            <c:size val="7"/>
            <c:spPr>
              <a:solidFill>
                <a:schemeClr val="tx1"/>
              </a:solidFill>
              <a:ln w="3175">
                <a:solidFill>
                  <a:schemeClr val="tx1"/>
                </a:solidFill>
              </a:ln>
            </c:spPr>
          </c:marker>
          <c:xVal>
            <c:numRef>
              <c:f>'[3]Combined Nitrate BSF1-21 (2)'!$A$5:$A$17</c:f>
              <c:numCache>
                <c:formatCode>General</c:formatCode>
                <c:ptCount val="13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13</c:v>
                </c:pt>
                <c:pt idx="6">
                  <c:v>15</c:v>
                </c:pt>
                <c:pt idx="7">
                  <c:v>17</c:v>
                </c:pt>
                <c:pt idx="8">
                  <c:v>20</c:v>
                </c:pt>
                <c:pt idx="9">
                  <c:v>22</c:v>
                </c:pt>
                <c:pt idx="10">
                  <c:v>24</c:v>
                </c:pt>
                <c:pt idx="11">
                  <c:v>27</c:v>
                </c:pt>
                <c:pt idx="12">
                  <c:v>29</c:v>
                </c:pt>
              </c:numCache>
            </c:numRef>
          </c:xVal>
          <c:yVal>
            <c:numRef>
              <c:f>'[3]Combined Nitrate BSF1-21 (2)'!$H$5:$H$17</c:f>
              <c:numCache>
                <c:formatCode>General</c:formatCode>
                <c:ptCount val="13"/>
                <c:pt idx="0">
                  <c:v>15</c:v>
                </c:pt>
                <c:pt idx="1">
                  <c:v>14</c:v>
                </c:pt>
                <c:pt idx="2">
                  <c:v>14.5</c:v>
                </c:pt>
                <c:pt idx="3">
                  <c:v>14.5</c:v>
                </c:pt>
                <c:pt idx="4">
                  <c:v>13.5</c:v>
                </c:pt>
                <c:pt idx="5">
                  <c:v>13</c:v>
                </c:pt>
                <c:pt idx="6">
                  <c:v>12.65</c:v>
                </c:pt>
                <c:pt idx="7">
                  <c:v>12.7</c:v>
                </c:pt>
                <c:pt idx="8">
                  <c:v>11.75</c:v>
                </c:pt>
                <c:pt idx="9">
                  <c:v>11.6</c:v>
                </c:pt>
                <c:pt idx="10">
                  <c:v>11.5</c:v>
                </c:pt>
                <c:pt idx="11">
                  <c:v>11.75</c:v>
                </c:pt>
                <c:pt idx="12">
                  <c:v>11.9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752600"/>
        <c:axId val="361750640"/>
      </c:scatterChart>
      <c:valAx>
        <c:axId val="361752600"/>
        <c:scaling>
          <c:orientation val="minMax"/>
          <c:max val="30"/>
        </c:scaling>
        <c:delete val="0"/>
        <c:axPos val="b"/>
        <c:title>
          <c:tx>
            <c:rich>
              <a:bodyPr/>
              <a:lstStyle/>
              <a:p>
                <a:pPr>
                  <a:defRPr sz="800">
                    <a:latin typeface="Arial Black" panose="020B0A04020102020204" pitchFamily="34" charset="0"/>
                  </a:defRPr>
                </a:pPr>
                <a:r>
                  <a:rPr lang="en-ZW" sz="800">
                    <a:latin typeface="Arial Black" panose="020B0A04020102020204" pitchFamily="34" charset="0"/>
                    <a:cs typeface="Arial" panose="020B0604020202020204" pitchFamily="34" charset="0"/>
                  </a:rPr>
                  <a:t>Time</a:t>
                </a:r>
                <a:r>
                  <a:rPr lang="en-ZW" sz="800" baseline="0">
                    <a:latin typeface="Arial Black" panose="020B0A04020102020204" pitchFamily="34" charset="0"/>
                    <a:cs typeface="Arial" panose="020B0604020202020204" pitchFamily="34" charset="0"/>
                  </a:rPr>
                  <a:t> of filter operation (days)</a:t>
                </a:r>
                <a:endParaRPr lang="en-ZW" sz="800">
                  <a:latin typeface="Arial Black" panose="020B0A040201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1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361750640"/>
        <c:crosses val="autoZero"/>
        <c:crossBetween val="midCat"/>
      </c:valAx>
      <c:valAx>
        <c:axId val="361750640"/>
        <c:scaling>
          <c:orientation val="minMax"/>
          <c:max val="20"/>
          <c:min val="1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800">
                    <a:latin typeface="Arial Black" panose="020B0A04020102020204" pitchFamily="34" charset="0"/>
                  </a:defRPr>
                </a:pPr>
                <a:r>
                  <a:rPr lang="en-ZW" sz="800">
                    <a:latin typeface="Arial Black" panose="020B0A04020102020204" pitchFamily="34" charset="0"/>
                    <a:cs typeface="Arial" panose="020B0604020202020204" pitchFamily="34" charset="0"/>
                  </a:rPr>
                  <a:t>Nitrate</a:t>
                </a:r>
                <a:r>
                  <a:rPr lang="en-ZW" sz="800" baseline="0">
                    <a:latin typeface="Arial Black" panose="020B0A04020102020204" pitchFamily="34" charset="0"/>
                    <a:cs typeface="Arial" panose="020B0604020202020204" pitchFamily="34" charset="0"/>
                  </a:rPr>
                  <a:t> concentration (mg/l)</a:t>
                </a:r>
                <a:endParaRPr lang="en-ZW" sz="800">
                  <a:latin typeface="Arial Black" panose="020B0A040201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7645210549798594E-2"/>
              <c:y val="0.229076294265330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1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361752600"/>
        <c:crosses val="autoZero"/>
        <c:crossBetween val="midCat"/>
        <c:majorUnit val="1"/>
        <c:minorUnit val="1"/>
      </c:valAx>
      <c:spPr>
        <a:ln w="1905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00" baseline="0">
                <a:latin typeface="Arial Black" panose="020B0A04020102020204" pitchFamily="34" charset="0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800" baseline="0">
                <a:latin typeface="Arial Black" panose="020B0A040201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44826067512686046"/>
          <c:y val="5.96072174651638E-2"/>
          <c:w val="0.42820886537880604"/>
          <c:h val="0.14028121484814399"/>
        </c:manualLayout>
      </c:layout>
      <c:overlay val="0"/>
      <c:txPr>
        <a:bodyPr/>
        <a:lstStyle/>
        <a:p>
          <a:pPr>
            <a:defRPr sz="800" b="0" i="0" baseline="0">
              <a:solidFill>
                <a:srgbClr val="000000"/>
              </a:solidFill>
              <a:latin typeface="Arial Black" panose="020B0A040201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 w="19050"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97462817147858"/>
          <c:y val="5.1400554097404488E-2"/>
          <c:w val="0.81316304877338463"/>
          <c:h val="0.80468227424749161"/>
        </c:manualLayout>
      </c:layout>
      <c:scatterChart>
        <c:scatterStyle val="smoothMarker"/>
        <c:varyColors val="0"/>
        <c:ser>
          <c:idx val="0"/>
          <c:order val="0"/>
          <c:tx>
            <c:v>C/N ratio 1.1</c:v>
          </c:tx>
          <c:spPr>
            <a:ln cap="sq">
              <a:solidFill>
                <a:schemeClr val="tx1"/>
              </a:solidFill>
            </a:ln>
          </c:spPr>
          <c:marker>
            <c:symbol val="circle"/>
            <c:size val="3"/>
            <c:spPr>
              <a:ln>
                <a:solidFill>
                  <a:schemeClr val="tx1"/>
                </a:solidFill>
              </a:ln>
            </c:spPr>
          </c:marker>
          <c:xVal>
            <c:numRef>
              <c:f>'[4]COD Retention Time'!$C$24:$C$33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12</c:v>
                </c:pt>
              </c:numCache>
            </c:numRef>
          </c:xVal>
          <c:yVal>
            <c:numRef>
              <c:f>'[4]COD Retention Time'!$D$24:$D$33</c:f>
              <c:numCache>
                <c:formatCode>General</c:formatCode>
                <c:ptCount val="10"/>
                <c:pt idx="0">
                  <c:v>382</c:v>
                </c:pt>
                <c:pt idx="1">
                  <c:v>98.921359999999993</c:v>
                </c:pt>
                <c:pt idx="2">
                  <c:v>78.98048</c:v>
                </c:pt>
                <c:pt idx="3">
                  <c:v>66.92944</c:v>
                </c:pt>
                <c:pt idx="4">
                  <c:v>68.350800000000021</c:v>
                </c:pt>
                <c:pt idx="5">
                  <c:v>62.154899999999998</c:v>
                </c:pt>
                <c:pt idx="6">
                  <c:v>56.477940000000004</c:v>
                </c:pt>
                <c:pt idx="7">
                  <c:v>51.544160000000005</c:v>
                </c:pt>
                <c:pt idx="8">
                  <c:v>50.845979999999997</c:v>
                </c:pt>
                <c:pt idx="9">
                  <c:v>39.928420000000003</c:v>
                </c:pt>
              </c:numCache>
            </c:numRef>
          </c:yVal>
          <c:smooth val="1"/>
        </c:ser>
        <c:ser>
          <c:idx val="1"/>
          <c:order val="1"/>
          <c:tx>
            <c:v>C/N ratio 1.8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triangle"/>
            <c:size val="3"/>
            <c:spPr>
              <a:ln>
                <a:solidFill>
                  <a:schemeClr val="tx1"/>
                </a:solidFill>
              </a:ln>
            </c:spPr>
          </c:marker>
          <c:xVal>
            <c:numRef>
              <c:f>'[4]COD Retention Time'!$C$24:$C$33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12</c:v>
                </c:pt>
              </c:numCache>
            </c:numRef>
          </c:xVal>
          <c:yVal>
            <c:numRef>
              <c:f>'[4]COD Retention Time'!$E$24:$E$33</c:f>
              <c:numCache>
                <c:formatCode>General</c:formatCode>
                <c:ptCount val="10"/>
                <c:pt idx="0">
                  <c:v>233.5</c:v>
                </c:pt>
                <c:pt idx="1">
                  <c:v>72.172640000000001</c:v>
                </c:pt>
                <c:pt idx="2">
                  <c:v>61.000840000000011</c:v>
                </c:pt>
                <c:pt idx="3">
                  <c:v>51.286919999999995</c:v>
                </c:pt>
                <c:pt idx="4">
                  <c:v>51.570720000000001</c:v>
                </c:pt>
                <c:pt idx="5">
                  <c:v>49.182839999999999</c:v>
                </c:pt>
                <c:pt idx="6">
                  <c:v>43.110600000000019</c:v>
                </c:pt>
                <c:pt idx="7">
                  <c:v>39.357440000000011</c:v>
                </c:pt>
                <c:pt idx="8">
                  <c:v>38.735399999999998</c:v>
                </c:pt>
                <c:pt idx="9">
                  <c:v>30.729080000000007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748288"/>
        <c:axId val="361744368"/>
      </c:scatterChart>
      <c:valAx>
        <c:axId val="361748288"/>
        <c:scaling>
          <c:orientation val="minMax"/>
          <c:max val="1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Retention Time (hrs)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361744368"/>
        <c:crosses val="autoZero"/>
        <c:crossBetween val="midCat"/>
        <c:majorUnit val="2"/>
      </c:valAx>
      <c:valAx>
        <c:axId val="3617443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ZW"/>
                  <a:t>COD Concentration (mg/l)</a:t>
                </a:r>
              </a:p>
            </c:rich>
          </c:tx>
          <c:layout>
            <c:manualLayout>
              <c:xMode val="edge"/>
              <c:yMode val="edge"/>
              <c:x val="4.9806430133490072E-2"/>
              <c:y val="0.2383904353092987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3617482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6909745939963883"/>
          <c:y val="0.30580513799411435"/>
          <c:w val="0.19850790032459109"/>
          <c:h val="0.13788467350672076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392905</xdr:colOff>
      <xdr:row>30</xdr:row>
      <xdr:rowOff>174227</xdr:rowOff>
    </xdr:from>
    <xdr:to>
      <xdr:col>39</xdr:col>
      <xdr:colOff>19842</xdr:colOff>
      <xdr:row>52</xdr:row>
      <xdr:rowOff>35719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590550</xdr:colOff>
      <xdr:row>31</xdr:row>
      <xdr:rowOff>38100</xdr:rowOff>
    </xdr:from>
    <xdr:to>
      <xdr:col>8</xdr:col>
      <xdr:colOff>304800</xdr:colOff>
      <xdr:row>54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431800</xdr:colOff>
      <xdr:row>16</xdr:row>
      <xdr:rowOff>95250</xdr:rowOff>
    </xdr:from>
    <xdr:to>
      <xdr:col>11</xdr:col>
      <xdr:colOff>527050</xdr:colOff>
      <xdr:row>35</xdr:row>
      <xdr:rowOff>23812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18</xdr:row>
      <xdr:rowOff>118110</xdr:rowOff>
    </xdr:from>
    <xdr:to>
      <xdr:col>10</xdr:col>
      <xdr:colOff>120650</xdr:colOff>
      <xdr:row>40</xdr:row>
      <xdr:rowOff>25400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117474</xdr:colOff>
      <xdr:row>22</xdr:row>
      <xdr:rowOff>488950</xdr:rowOff>
    </xdr:from>
    <xdr:to>
      <xdr:col>17</xdr:col>
      <xdr:colOff>45720</xdr:colOff>
      <xdr:row>42</xdr:row>
      <xdr:rowOff>50800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search/Bio%20Sand%20Filters/DWES/Data%20sets/IWS%20FIG%202%2012%20March%20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esearch/Bio%20Sand%20Filters/DWES/Data%20sets/IWS%20Fig%203%20march%20201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esearch/Bio%20Sand%20Filters/DWES/Data%20sets/IWS%20Fig%204%2012%20march%20201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Research/Bio%20Sand%20Filters/DWES/Data%20sets/IWS%20Fig%205%2014%20march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ow Rates_BSF1-2"/>
      <sheetName val="Sheet2"/>
    </sheetNames>
    <sheetDataSet>
      <sheetData sheetId="0">
        <row r="5">
          <cell r="A5">
            <v>0</v>
          </cell>
          <cell r="C5">
            <v>42198</v>
          </cell>
          <cell r="F5">
            <v>0.74</v>
          </cell>
          <cell r="I5">
            <v>0.73529411764705876</v>
          </cell>
        </row>
        <row r="6">
          <cell r="A6">
            <v>2</v>
          </cell>
          <cell r="C6">
            <v>42200</v>
          </cell>
          <cell r="F6">
            <v>0.70422535211267612</v>
          </cell>
          <cell r="I6">
            <v>0.73529411764705876</v>
          </cell>
        </row>
        <row r="7">
          <cell r="A7">
            <v>4</v>
          </cell>
          <cell r="C7">
            <v>42202</v>
          </cell>
          <cell r="F7">
            <v>0.71942446043165476</v>
          </cell>
          <cell r="I7">
            <v>0.72992700729927007</v>
          </cell>
        </row>
        <row r="8">
          <cell r="A8">
            <v>6</v>
          </cell>
          <cell r="C8">
            <v>42205</v>
          </cell>
          <cell r="F8">
            <v>0.72992700729927007</v>
          </cell>
          <cell r="I8">
            <v>0.7246376811594204</v>
          </cell>
        </row>
        <row r="9">
          <cell r="A9">
            <v>8</v>
          </cell>
          <cell r="C9">
            <v>42207</v>
          </cell>
          <cell r="F9">
            <v>0.7246376811594204</v>
          </cell>
          <cell r="I9">
            <v>0.72992700729927007</v>
          </cell>
        </row>
        <row r="10">
          <cell r="A10">
            <v>10</v>
          </cell>
          <cell r="C10">
            <v>42209</v>
          </cell>
          <cell r="F10">
            <v>0.7246376811594204</v>
          </cell>
          <cell r="I10">
            <v>0.73529411764705876</v>
          </cell>
        </row>
        <row r="11">
          <cell r="A11">
            <v>12</v>
          </cell>
          <cell r="C11">
            <v>42212</v>
          </cell>
          <cell r="F11">
            <v>0.7246376811594204</v>
          </cell>
          <cell r="I11">
            <v>0.72992700729927007</v>
          </cell>
        </row>
        <row r="12">
          <cell r="A12">
            <v>14</v>
          </cell>
          <cell r="C12">
            <v>42214</v>
          </cell>
          <cell r="F12">
            <v>0.72992700729927007</v>
          </cell>
          <cell r="I12">
            <v>0.70921985815602839</v>
          </cell>
        </row>
        <row r="13">
          <cell r="A13">
            <v>16</v>
          </cell>
          <cell r="C13">
            <v>42216</v>
          </cell>
          <cell r="F13">
            <v>0.70422535211267612</v>
          </cell>
          <cell r="I13">
            <v>0.70422535211267612</v>
          </cell>
        </row>
        <row r="14">
          <cell r="A14">
            <v>18</v>
          </cell>
          <cell r="C14">
            <v>42219</v>
          </cell>
          <cell r="F14">
            <v>0.69444444444444442</v>
          </cell>
          <cell r="I14">
            <v>0.70921985815602839</v>
          </cell>
        </row>
        <row r="15">
          <cell r="A15">
            <v>20</v>
          </cell>
          <cell r="C15">
            <v>42221</v>
          </cell>
          <cell r="F15">
            <v>0.69444444444444442</v>
          </cell>
          <cell r="I15">
            <v>0.69444444444444442</v>
          </cell>
        </row>
        <row r="16">
          <cell r="A16">
            <v>22</v>
          </cell>
          <cell r="C16">
            <v>42223</v>
          </cell>
          <cell r="F16">
            <v>0.68493150684931503</v>
          </cell>
          <cell r="I16">
            <v>0.58139534883720934</v>
          </cell>
        </row>
        <row r="17">
          <cell r="A17">
            <v>24</v>
          </cell>
          <cell r="C17">
            <v>42226</v>
          </cell>
          <cell r="F17">
            <v>0.68027210884353739</v>
          </cell>
          <cell r="I17">
            <v>0.5714285714285714</v>
          </cell>
        </row>
        <row r="18">
          <cell r="A18">
            <v>26</v>
          </cell>
          <cell r="C18">
            <v>42228</v>
          </cell>
          <cell r="F18">
            <v>0.67114093959731547</v>
          </cell>
          <cell r="I18">
            <v>0.55555555555555558</v>
          </cell>
        </row>
        <row r="19">
          <cell r="A19">
            <v>28</v>
          </cell>
          <cell r="C19">
            <v>42230</v>
          </cell>
          <cell r="F19">
            <v>0.65789473684210531</v>
          </cell>
          <cell r="I19">
            <v>0.54054054054054046</v>
          </cell>
        </row>
        <row r="20">
          <cell r="A20">
            <v>30</v>
          </cell>
          <cell r="C20">
            <v>42233</v>
          </cell>
          <cell r="F20">
            <v>0.65789473684210531</v>
          </cell>
          <cell r="I20">
            <v>0.5</v>
          </cell>
        </row>
        <row r="21">
          <cell r="A21">
            <v>32</v>
          </cell>
          <cell r="C21">
            <v>42235</v>
          </cell>
          <cell r="F21">
            <v>0.65359477124183007</v>
          </cell>
          <cell r="I21">
            <v>0.4</v>
          </cell>
        </row>
        <row r="22">
          <cell r="A22">
            <v>34</v>
          </cell>
          <cell r="C22">
            <v>42237</v>
          </cell>
          <cell r="F22">
            <v>0.64935064935064934</v>
          </cell>
          <cell r="I22">
            <v>0.37037037037037035</v>
          </cell>
        </row>
        <row r="23">
          <cell r="A23">
            <v>36</v>
          </cell>
          <cell r="C23">
            <v>42240</v>
          </cell>
          <cell r="F23">
            <v>0.64102564102564097</v>
          </cell>
          <cell r="I23">
            <v>0.35714285714285715</v>
          </cell>
        </row>
        <row r="24">
          <cell r="A24">
            <v>38</v>
          </cell>
          <cell r="C24">
            <v>42242</v>
          </cell>
          <cell r="F24">
            <v>0.60606060606060608</v>
          </cell>
          <cell r="I24">
            <v>0.3125</v>
          </cell>
        </row>
        <row r="25">
          <cell r="A25">
            <v>40</v>
          </cell>
          <cell r="C25">
            <v>42244</v>
          </cell>
          <cell r="F25">
            <v>0.5714285714285714</v>
          </cell>
          <cell r="I25">
            <v>0.27777777777777779</v>
          </cell>
        </row>
        <row r="26">
          <cell r="A26">
            <v>42</v>
          </cell>
          <cell r="C26">
            <v>42247</v>
          </cell>
          <cell r="F26">
            <v>0.55555555555555558</v>
          </cell>
          <cell r="I26">
            <v>0.25641025641025644</v>
          </cell>
        </row>
        <row r="27">
          <cell r="A27">
            <v>44</v>
          </cell>
          <cell r="C27">
            <v>42249</v>
          </cell>
          <cell r="F27">
            <v>0.52631578947368418</v>
          </cell>
          <cell r="I27">
            <v>0.23255813953488372</v>
          </cell>
        </row>
        <row r="28">
          <cell r="A28">
            <v>46</v>
          </cell>
          <cell r="C28">
            <v>42251</v>
          </cell>
          <cell r="F28">
            <v>0.4</v>
          </cell>
          <cell r="I28">
            <v>0.2040816326530612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rate Retention Time"/>
      <sheetName val="Sheet2"/>
    </sheetNames>
    <sheetDataSet>
      <sheetData sheetId="0">
        <row r="4">
          <cell r="R4" t="str">
            <v>Average Effluent Nitrate (mg/l), C2</v>
          </cell>
        </row>
        <row r="5">
          <cell r="O5">
            <v>0</v>
          </cell>
          <cell r="R5">
            <v>25</v>
          </cell>
        </row>
        <row r="6">
          <cell r="O6">
            <v>1</v>
          </cell>
          <cell r="R6">
            <v>16</v>
          </cell>
        </row>
        <row r="7">
          <cell r="O7">
            <v>1.5</v>
          </cell>
          <cell r="R7">
            <v>13.149999999999999</v>
          </cell>
        </row>
        <row r="8">
          <cell r="O8">
            <v>2</v>
          </cell>
          <cell r="R8">
            <v>12.425000000000001</v>
          </cell>
        </row>
        <row r="9">
          <cell r="O9">
            <v>2.5</v>
          </cell>
          <cell r="R9">
            <v>11.9</v>
          </cell>
        </row>
        <row r="10">
          <cell r="O10">
            <v>3</v>
          </cell>
          <cell r="R10">
            <v>11.825000000000001</v>
          </cell>
        </row>
        <row r="11">
          <cell r="O11">
            <v>4</v>
          </cell>
          <cell r="R11">
            <v>11.8</v>
          </cell>
        </row>
        <row r="12">
          <cell r="O12">
            <v>5</v>
          </cell>
          <cell r="R12">
            <v>11.725</v>
          </cell>
        </row>
        <row r="13">
          <cell r="O13">
            <v>6</v>
          </cell>
          <cell r="R13">
            <v>11.614999999999998</v>
          </cell>
        </row>
        <row r="14">
          <cell r="O14">
            <v>12</v>
          </cell>
          <cell r="R14">
            <v>11.277499999999998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bined Nitrate BSF1-21 (2)"/>
      <sheetName val="Sheet2"/>
    </sheetNames>
    <sheetDataSet>
      <sheetData sheetId="0">
        <row r="5">
          <cell r="A5">
            <v>0</v>
          </cell>
          <cell r="E5">
            <v>19.21</v>
          </cell>
          <cell r="H5">
            <v>15</v>
          </cell>
        </row>
        <row r="6">
          <cell r="A6">
            <v>3</v>
          </cell>
          <cell r="E6">
            <v>19</v>
          </cell>
          <cell r="H6">
            <v>14</v>
          </cell>
        </row>
        <row r="7">
          <cell r="A7">
            <v>6</v>
          </cell>
          <cell r="E7">
            <v>18.75</v>
          </cell>
          <cell r="H7">
            <v>14.5</v>
          </cell>
        </row>
        <row r="8">
          <cell r="A8">
            <v>8</v>
          </cell>
          <cell r="E8">
            <v>16.25</v>
          </cell>
          <cell r="H8">
            <v>14.5</v>
          </cell>
        </row>
        <row r="9">
          <cell r="A9">
            <v>10</v>
          </cell>
          <cell r="E9">
            <v>16.5</v>
          </cell>
          <cell r="H9">
            <v>13.5</v>
          </cell>
        </row>
        <row r="10">
          <cell r="A10">
            <v>13</v>
          </cell>
          <cell r="E10">
            <v>17</v>
          </cell>
          <cell r="H10">
            <v>13</v>
          </cell>
        </row>
        <row r="11">
          <cell r="A11">
            <v>15</v>
          </cell>
          <cell r="E11">
            <v>17.5</v>
          </cell>
          <cell r="H11">
            <v>12.65</v>
          </cell>
        </row>
        <row r="12">
          <cell r="A12">
            <v>17</v>
          </cell>
          <cell r="E12">
            <v>16</v>
          </cell>
          <cell r="H12">
            <v>12.7</v>
          </cell>
        </row>
        <row r="13">
          <cell r="A13">
            <v>20</v>
          </cell>
          <cell r="E13">
            <v>16.32</v>
          </cell>
          <cell r="H13">
            <v>11.75</v>
          </cell>
        </row>
        <row r="14">
          <cell r="A14">
            <v>22</v>
          </cell>
          <cell r="E14">
            <v>16.420000000000002</v>
          </cell>
          <cell r="H14">
            <v>11.6</v>
          </cell>
        </row>
        <row r="15">
          <cell r="A15">
            <v>24</v>
          </cell>
          <cell r="E15">
            <v>16.3</v>
          </cell>
          <cell r="H15">
            <v>11.5</v>
          </cell>
        </row>
        <row r="16">
          <cell r="A16">
            <v>27</v>
          </cell>
          <cell r="E16">
            <v>15.64</v>
          </cell>
          <cell r="H16">
            <v>11.75</v>
          </cell>
        </row>
        <row r="17">
          <cell r="A17">
            <v>29</v>
          </cell>
          <cell r="E17">
            <v>15.73</v>
          </cell>
          <cell r="H17">
            <v>11.9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 Retention Time"/>
      <sheetName val="Sheet2"/>
    </sheetNames>
    <sheetDataSet>
      <sheetData sheetId="0">
        <row r="24">
          <cell r="C24">
            <v>0</v>
          </cell>
          <cell r="D24">
            <v>382</v>
          </cell>
          <cell r="E24">
            <v>233.5</v>
          </cell>
        </row>
        <row r="25">
          <cell r="C25">
            <v>1</v>
          </cell>
          <cell r="D25">
            <v>98.921359999999993</v>
          </cell>
          <cell r="E25">
            <v>72.172640000000001</v>
          </cell>
        </row>
        <row r="26">
          <cell r="C26">
            <v>1.5</v>
          </cell>
          <cell r="D26">
            <v>78.98048</v>
          </cell>
          <cell r="E26">
            <v>61.000840000000011</v>
          </cell>
        </row>
        <row r="27">
          <cell r="C27">
            <v>2</v>
          </cell>
          <cell r="D27">
            <v>66.92944</v>
          </cell>
          <cell r="E27">
            <v>51.286919999999995</v>
          </cell>
        </row>
        <row r="28">
          <cell r="C28">
            <v>2.5</v>
          </cell>
          <cell r="D28">
            <v>68.350800000000021</v>
          </cell>
          <cell r="E28">
            <v>51.570720000000001</v>
          </cell>
        </row>
        <row r="29">
          <cell r="C29">
            <v>3</v>
          </cell>
          <cell r="D29">
            <v>62.154899999999998</v>
          </cell>
          <cell r="E29">
            <v>49.182839999999999</v>
          </cell>
        </row>
        <row r="30">
          <cell r="C30">
            <v>4</v>
          </cell>
          <cell r="D30">
            <v>56.477940000000004</v>
          </cell>
          <cell r="E30">
            <v>43.110600000000019</v>
          </cell>
        </row>
        <row r="31">
          <cell r="C31">
            <v>5</v>
          </cell>
          <cell r="D31">
            <v>51.544160000000005</v>
          </cell>
          <cell r="E31">
            <v>39.357440000000011</v>
          </cell>
        </row>
        <row r="32">
          <cell r="C32">
            <v>6</v>
          </cell>
          <cell r="D32">
            <v>50.845979999999997</v>
          </cell>
          <cell r="E32">
            <v>38.735399999999998</v>
          </cell>
        </row>
        <row r="33">
          <cell r="C33">
            <v>12</v>
          </cell>
          <cell r="D33">
            <v>39.928420000000003</v>
          </cell>
          <cell r="E33">
            <v>30.729080000000007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28"/>
  <sheetViews>
    <sheetView topLeftCell="A36" workbookViewId="0">
      <selection activeCell="M54" sqref="M54"/>
    </sheetView>
  </sheetViews>
  <sheetFormatPr defaultRowHeight="14.5" x14ac:dyDescent="0.35"/>
  <cols>
    <col min="3" max="3" width="8.90625" customWidth="1"/>
    <col min="4" max="4" width="11.1796875" customWidth="1"/>
    <col min="5" max="5" width="14.54296875" customWidth="1"/>
    <col min="6" max="6" width="11.7265625" customWidth="1"/>
    <col min="7" max="7" width="11.1796875" customWidth="1"/>
    <col min="8" max="8" width="13.1796875" customWidth="1"/>
    <col min="9" max="9" width="10.1796875" customWidth="1"/>
  </cols>
  <sheetData>
    <row r="3" spans="2:11" x14ac:dyDescent="0.35">
      <c r="C3" s="84" t="s">
        <v>57</v>
      </c>
      <c r="D3" s="85" t="s">
        <v>1</v>
      </c>
      <c r="E3" s="85"/>
      <c r="F3" s="85"/>
      <c r="G3" s="85" t="s">
        <v>2</v>
      </c>
      <c r="H3" s="85"/>
      <c r="I3" s="85"/>
    </row>
    <row r="4" spans="2:11" ht="45.5" x14ac:dyDescent="0.35">
      <c r="C4" s="84"/>
      <c r="D4" s="37" t="s">
        <v>3</v>
      </c>
      <c r="E4" s="37" t="s">
        <v>4</v>
      </c>
      <c r="F4" s="37" t="s">
        <v>5</v>
      </c>
      <c r="G4" s="37" t="s">
        <v>3</v>
      </c>
      <c r="H4" s="37" t="s">
        <v>4</v>
      </c>
      <c r="I4" s="37" t="s">
        <v>5</v>
      </c>
    </row>
    <row r="5" spans="2:11" x14ac:dyDescent="0.35">
      <c r="B5">
        <v>2</v>
      </c>
      <c r="C5" s="27">
        <v>0</v>
      </c>
      <c r="D5" s="2">
        <v>0</v>
      </c>
      <c r="E5" s="2">
        <v>1.39</v>
      </c>
      <c r="F5" s="3">
        <v>0.74</v>
      </c>
      <c r="G5" s="2">
        <v>0</v>
      </c>
      <c r="H5" s="2">
        <v>1.36</v>
      </c>
      <c r="I5" s="3">
        <f>1/H5</f>
        <v>0.73529411764705876</v>
      </c>
      <c r="J5" s="4"/>
      <c r="K5" s="5"/>
    </row>
    <row r="6" spans="2:11" x14ac:dyDescent="0.35">
      <c r="B6">
        <v>2</v>
      </c>
      <c r="C6" s="27">
        <v>2</v>
      </c>
      <c r="D6" s="2">
        <v>0</v>
      </c>
      <c r="E6" s="2">
        <v>1.42</v>
      </c>
      <c r="F6" s="3">
        <f t="shared" ref="F6:F28" si="0">1/E6</f>
        <v>0.70422535211267612</v>
      </c>
      <c r="G6" s="2">
        <v>0</v>
      </c>
      <c r="H6" s="2">
        <v>1.36</v>
      </c>
      <c r="I6" s="3">
        <f t="shared" ref="I6:I28" si="1">1/H6</f>
        <v>0.73529411764705876</v>
      </c>
      <c r="K6" s="5"/>
    </row>
    <row r="7" spans="2:11" x14ac:dyDescent="0.35">
      <c r="B7">
        <v>3</v>
      </c>
      <c r="C7" s="27">
        <f>C6+2</f>
        <v>4</v>
      </c>
      <c r="D7" s="2">
        <v>0</v>
      </c>
      <c r="E7" s="2">
        <v>1.39</v>
      </c>
      <c r="F7" s="3">
        <f t="shared" si="0"/>
        <v>0.71942446043165476</v>
      </c>
      <c r="G7" s="2">
        <v>0</v>
      </c>
      <c r="H7" s="2">
        <v>1.37</v>
      </c>
      <c r="I7" s="3">
        <f t="shared" si="1"/>
        <v>0.72992700729927007</v>
      </c>
      <c r="K7" s="5"/>
    </row>
    <row r="8" spans="2:11" x14ac:dyDescent="0.35">
      <c r="B8">
        <v>2</v>
      </c>
      <c r="C8" s="27">
        <f t="shared" ref="C8" si="2">C7+2</f>
        <v>6</v>
      </c>
      <c r="D8" s="2">
        <v>0</v>
      </c>
      <c r="E8" s="2">
        <v>1.37</v>
      </c>
      <c r="F8" s="3">
        <f t="shared" si="0"/>
        <v>0.72992700729927007</v>
      </c>
      <c r="G8" s="2">
        <v>0</v>
      </c>
      <c r="H8" s="2">
        <v>1.38</v>
      </c>
      <c r="I8" s="3">
        <f t="shared" si="1"/>
        <v>0.7246376811594204</v>
      </c>
      <c r="K8" s="5"/>
    </row>
    <row r="9" spans="2:11" x14ac:dyDescent="0.35">
      <c r="B9">
        <v>2</v>
      </c>
      <c r="C9" s="27">
        <f t="shared" ref="C9" si="3">C8+2</f>
        <v>8</v>
      </c>
      <c r="D9" s="2">
        <v>0</v>
      </c>
      <c r="E9" s="2">
        <v>1.38</v>
      </c>
      <c r="F9" s="3">
        <f t="shared" si="0"/>
        <v>0.7246376811594204</v>
      </c>
      <c r="G9" s="2">
        <v>0</v>
      </c>
      <c r="H9" s="2">
        <v>1.37</v>
      </c>
      <c r="I9" s="3">
        <f t="shared" si="1"/>
        <v>0.72992700729927007</v>
      </c>
      <c r="K9" s="5"/>
    </row>
    <row r="10" spans="2:11" x14ac:dyDescent="0.35">
      <c r="B10">
        <v>3</v>
      </c>
      <c r="C10" s="27">
        <f t="shared" ref="C10" si="4">C9+2</f>
        <v>10</v>
      </c>
      <c r="D10" s="2">
        <v>0</v>
      </c>
      <c r="E10" s="2">
        <v>1.38</v>
      </c>
      <c r="F10" s="3">
        <f t="shared" si="0"/>
        <v>0.7246376811594204</v>
      </c>
      <c r="G10" s="2">
        <v>0</v>
      </c>
      <c r="H10" s="2">
        <v>1.36</v>
      </c>
      <c r="I10" s="3">
        <f t="shared" si="1"/>
        <v>0.73529411764705876</v>
      </c>
      <c r="K10" s="5"/>
    </row>
    <row r="11" spans="2:11" x14ac:dyDescent="0.35">
      <c r="B11">
        <v>2</v>
      </c>
      <c r="C11" s="27">
        <f t="shared" ref="C11" si="5">C10+2</f>
        <v>12</v>
      </c>
      <c r="D11" s="2">
        <v>0</v>
      </c>
      <c r="E11" s="2">
        <v>1.38</v>
      </c>
      <c r="F11" s="3">
        <f t="shared" si="0"/>
        <v>0.7246376811594204</v>
      </c>
      <c r="G11" s="2">
        <v>0</v>
      </c>
      <c r="H11" s="2">
        <v>1.37</v>
      </c>
      <c r="I11" s="3">
        <f t="shared" si="1"/>
        <v>0.72992700729927007</v>
      </c>
      <c r="K11" s="5"/>
    </row>
    <row r="12" spans="2:11" x14ac:dyDescent="0.35">
      <c r="B12">
        <v>2</v>
      </c>
      <c r="C12" s="27">
        <f t="shared" ref="C12" si="6">C11+2</f>
        <v>14</v>
      </c>
      <c r="D12" s="2">
        <v>0</v>
      </c>
      <c r="E12" s="2">
        <v>1.37</v>
      </c>
      <c r="F12" s="3">
        <f t="shared" si="0"/>
        <v>0.72992700729927007</v>
      </c>
      <c r="G12" s="2">
        <v>0</v>
      </c>
      <c r="H12" s="2">
        <v>1.41</v>
      </c>
      <c r="I12" s="3">
        <f t="shared" si="1"/>
        <v>0.70921985815602839</v>
      </c>
      <c r="K12" s="5"/>
    </row>
    <row r="13" spans="2:11" x14ac:dyDescent="0.35">
      <c r="B13">
        <v>3</v>
      </c>
      <c r="C13" s="27">
        <f t="shared" ref="C13" si="7">C12+2</f>
        <v>16</v>
      </c>
      <c r="D13" s="2">
        <v>0</v>
      </c>
      <c r="E13" s="2">
        <v>1.42</v>
      </c>
      <c r="F13" s="3">
        <f t="shared" si="0"/>
        <v>0.70422535211267612</v>
      </c>
      <c r="G13" s="2">
        <v>0</v>
      </c>
      <c r="H13" s="2">
        <v>1.42</v>
      </c>
      <c r="I13" s="3">
        <f t="shared" si="1"/>
        <v>0.70422535211267612</v>
      </c>
      <c r="K13" s="5"/>
    </row>
    <row r="14" spans="2:11" x14ac:dyDescent="0.35">
      <c r="B14">
        <v>2</v>
      </c>
      <c r="C14" s="27">
        <f t="shared" ref="C14" si="8">C13+2</f>
        <v>18</v>
      </c>
      <c r="D14" s="2">
        <v>0</v>
      </c>
      <c r="E14" s="2">
        <v>1.44</v>
      </c>
      <c r="F14" s="3">
        <f t="shared" si="0"/>
        <v>0.69444444444444442</v>
      </c>
      <c r="G14" s="2">
        <v>0</v>
      </c>
      <c r="H14" s="2">
        <v>1.41</v>
      </c>
      <c r="I14" s="3">
        <f t="shared" si="1"/>
        <v>0.70921985815602839</v>
      </c>
      <c r="K14" s="5"/>
    </row>
    <row r="15" spans="2:11" x14ac:dyDescent="0.35">
      <c r="B15">
        <v>2</v>
      </c>
      <c r="C15" s="27">
        <f t="shared" ref="C15" si="9">C14+2</f>
        <v>20</v>
      </c>
      <c r="D15" s="2">
        <v>0</v>
      </c>
      <c r="E15" s="2">
        <v>1.44</v>
      </c>
      <c r="F15" s="3">
        <f t="shared" si="0"/>
        <v>0.69444444444444442</v>
      </c>
      <c r="G15" s="2">
        <v>0</v>
      </c>
      <c r="H15" s="2">
        <v>1.44</v>
      </c>
      <c r="I15" s="3">
        <f t="shared" si="1"/>
        <v>0.69444444444444442</v>
      </c>
      <c r="K15" s="5"/>
    </row>
    <row r="16" spans="2:11" x14ac:dyDescent="0.35">
      <c r="B16">
        <v>3</v>
      </c>
      <c r="C16" s="27">
        <f t="shared" ref="C16" si="10">C15+2</f>
        <v>22</v>
      </c>
      <c r="D16" s="2">
        <v>0</v>
      </c>
      <c r="E16" s="2">
        <v>1.46</v>
      </c>
      <c r="F16" s="3">
        <f t="shared" si="0"/>
        <v>0.68493150684931503</v>
      </c>
      <c r="G16" s="2">
        <v>0</v>
      </c>
      <c r="H16" s="2">
        <v>1.72</v>
      </c>
      <c r="I16" s="3">
        <f t="shared" si="1"/>
        <v>0.58139534883720934</v>
      </c>
      <c r="K16" s="5"/>
    </row>
    <row r="17" spans="2:11" x14ac:dyDescent="0.35">
      <c r="B17">
        <v>2</v>
      </c>
      <c r="C17" s="27">
        <f t="shared" ref="C17" si="11">C16+2</f>
        <v>24</v>
      </c>
      <c r="D17" s="2">
        <v>0</v>
      </c>
      <c r="E17" s="2">
        <v>1.47</v>
      </c>
      <c r="F17" s="3">
        <f t="shared" si="0"/>
        <v>0.68027210884353739</v>
      </c>
      <c r="G17" s="2">
        <v>0</v>
      </c>
      <c r="H17" s="2">
        <v>1.75</v>
      </c>
      <c r="I17" s="3">
        <f t="shared" si="1"/>
        <v>0.5714285714285714</v>
      </c>
      <c r="K17" s="5"/>
    </row>
    <row r="18" spans="2:11" x14ac:dyDescent="0.35">
      <c r="B18">
        <v>2</v>
      </c>
      <c r="C18" s="27">
        <f t="shared" ref="C18" si="12">C17+2</f>
        <v>26</v>
      </c>
      <c r="D18" s="2">
        <v>0</v>
      </c>
      <c r="E18" s="2">
        <v>1.49</v>
      </c>
      <c r="F18" s="3">
        <f t="shared" si="0"/>
        <v>0.67114093959731547</v>
      </c>
      <c r="G18" s="2">
        <v>0</v>
      </c>
      <c r="H18" s="2">
        <v>1.8</v>
      </c>
      <c r="I18" s="3">
        <f t="shared" si="1"/>
        <v>0.55555555555555558</v>
      </c>
      <c r="K18" s="5"/>
    </row>
    <row r="19" spans="2:11" x14ac:dyDescent="0.35">
      <c r="B19">
        <v>3</v>
      </c>
      <c r="C19" s="27">
        <f t="shared" ref="C19" si="13">C18+2</f>
        <v>28</v>
      </c>
      <c r="D19" s="2">
        <v>0</v>
      </c>
      <c r="E19" s="2">
        <v>1.52</v>
      </c>
      <c r="F19" s="3">
        <f t="shared" si="0"/>
        <v>0.65789473684210531</v>
      </c>
      <c r="G19" s="2">
        <v>0</v>
      </c>
      <c r="H19" s="2">
        <v>1.85</v>
      </c>
      <c r="I19" s="3">
        <f t="shared" si="1"/>
        <v>0.54054054054054046</v>
      </c>
      <c r="K19" s="5"/>
    </row>
    <row r="20" spans="2:11" x14ac:dyDescent="0.35">
      <c r="B20">
        <v>2</v>
      </c>
      <c r="C20" s="27">
        <f t="shared" ref="C20" si="14">C19+2</f>
        <v>30</v>
      </c>
      <c r="D20" s="2">
        <v>0</v>
      </c>
      <c r="E20" s="2">
        <v>1.52</v>
      </c>
      <c r="F20" s="3">
        <f t="shared" si="0"/>
        <v>0.65789473684210531</v>
      </c>
      <c r="G20" s="2">
        <v>0</v>
      </c>
      <c r="H20" s="2">
        <v>2</v>
      </c>
      <c r="I20" s="3">
        <f t="shared" si="1"/>
        <v>0.5</v>
      </c>
      <c r="K20" s="5"/>
    </row>
    <row r="21" spans="2:11" x14ac:dyDescent="0.35">
      <c r="B21">
        <v>2</v>
      </c>
      <c r="C21" s="27">
        <f t="shared" ref="C21" si="15">C20+2</f>
        <v>32</v>
      </c>
      <c r="D21" s="2">
        <v>0</v>
      </c>
      <c r="E21" s="2">
        <v>1.53</v>
      </c>
      <c r="F21" s="3">
        <f t="shared" si="0"/>
        <v>0.65359477124183007</v>
      </c>
      <c r="G21" s="2">
        <v>0</v>
      </c>
      <c r="H21" s="2">
        <v>2.5</v>
      </c>
      <c r="I21" s="3">
        <f t="shared" si="1"/>
        <v>0.4</v>
      </c>
      <c r="K21" s="5"/>
    </row>
    <row r="22" spans="2:11" x14ac:dyDescent="0.35">
      <c r="B22">
        <v>3</v>
      </c>
      <c r="C22" s="27">
        <f t="shared" ref="C22" si="16">C21+2</f>
        <v>34</v>
      </c>
      <c r="D22" s="2">
        <v>0</v>
      </c>
      <c r="E22" s="2">
        <v>1.54</v>
      </c>
      <c r="F22" s="3">
        <f t="shared" si="0"/>
        <v>0.64935064935064934</v>
      </c>
      <c r="G22" s="2">
        <v>0</v>
      </c>
      <c r="H22" s="2">
        <v>2.7</v>
      </c>
      <c r="I22" s="3">
        <f t="shared" si="1"/>
        <v>0.37037037037037035</v>
      </c>
      <c r="K22" s="5"/>
    </row>
    <row r="23" spans="2:11" x14ac:dyDescent="0.35">
      <c r="B23">
        <v>2</v>
      </c>
      <c r="C23" s="27">
        <f t="shared" ref="C23" si="17">C22+2</f>
        <v>36</v>
      </c>
      <c r="D23" s="2">
        <v>0</v>
      </c>
      <c r="E23" s="2">
        <v>1.56</v>
      </c>
      <c r="F23" s="3">
        <f t="shared" si="0"/>
        <v>0.64102564102564097</v>
      </c>
      <c r="G23" s="2">
        <v>0</v>
      </c>
      <c r="H23" s="2">
        <v>2.8</v>
      </c>
      <c r="I23" s="3">
        <f t="shared" si="1"/>
        <v>0.35714285714285715</v>
      </c>
      <c r="K23" s="5"/>
    </row>
    <row r="24" spans="2:11" x14ac:dyDescent="0.35">
      <c r="B24">
        <v>2</v>
      </c>
      <c r="C24" s="27">
        <f t="shared" ref="C24" si="18">C23+2</f>
        <v>38</v>
      </c>
      <c r="D24" s="2">
        <v>0</v>
      </c>
      <c r="E24" s="2">
        <v>1.65</v>
      </c>
      <c r="F24" s="3">
        <f t="shared" si="0"/>
        <v>0.60606060606060608</v>
      </c>
      <c r="G24" s="2">
        <v>0</v>
      </c>
      <c r="H24" s="2">
        <v>3.2</v>
      </c>
      <c r="I24" s="3">
        <f t="shared" si="1"/>
        <v>0.3125</v>
      </c>
      <c r="K24" s="5"/>
    </row>
    <row r="25" spans="2:11" x14ac:dyDescent="0.35">
      <c r="B25">
        <v>3</v>
      </c>
      <c r="C25" s="27">
        <f t="shared" ref="C25" si="19">C24+2</f>
        <v>40</v>
      </c>
      <c r="D25" s="2">
        <v>0</v>
      </c>
      <c r="E25" s="2">
        <v>1.75</v>
      </c>
      <c r="F25" s="3">
        <f t="shared" si="0"/>
        <v>0.5714285714285714</v>
      </c>
      <c r="G25" s="2">
        <v>0</v>
      </c>
      <c r="H25" s="2">
        <v>3.6</v>
      </c>
      <c r="I25" s="3">
        <f t="shared" si="1"/>
        <v>0.27777777777777779</v>
      </c>
      <c r="K25" s="5"/>
    </row>
    <row r="26" spans="2:11" x14ac:dyDescent="0.35">
      <c r="B26">
        <v>2</v>
      </c>
      <c r="C26" s="27">
        <f t="shared" ref="C26" si="20">C25+2</f>
        <v>42</v>
      </c>
      <c r="D26" s="2">
        <v>0</v>
      </c>
      <c r="E26" s="2">
        <v>1.8</v>
      </c>
      <c r="F26" s="3">
        <f t="shared" si="0"/>
        <v>0.55555555555555558</v>
      </c>
      <c r="G26" s="2">
        <v>0</v>
      </c>
      <c r="H26" s="2">
        <v>3.9</v>
      </c>
      <c r="I26" s="3">
        <f t="shared" si="1"/>
        <v>0.25641025641025644</v>
      </c>
      <c r="K26" s="5"/>
    </row>
    <row r="27" spans="2:11" x14ac:dyDescent="0.35">
      <c r="B27">
        <v>2</v>
      </c>
      <c r="C27" s="27">
        <f t="shared" ref="C27" si="21">C26+2</f>
        <v>44</v>
      </c>
      <c r="D27" s="2">
        <v>0</v>
      </c>
      <c r="E27" s="2">
        <v>1.9</v>
      </c>
      <c r="F27" s="3">
        <f t="shared" si="0"/>
        <v>0.52631578947368418</v>
      </c>
      <c r="G27" s="2">
        <v>0</v>
      </c>
      <c r="H27" s="2">
        <v>4.3</v>
      </c>
      <c r="I27" s="3">
        <f t="shared" si="1"/>
        <v>0.23255813953488372</v>
      </c>
      <c r="K27" s="5"/>
    </row>
    <row r="28" spans="2:11" x14ac:dyDescent="0.35">
      <c r="B28">
        <v>2</v>
      </c>
      <c r="C28" s="27">
        <f t="shared" ref="C28" si="22">C27+2</f>
        <v>46</v>
      </c>
      <c r="D28" s="2">
        <v>0</v>
      </c>
      <c r="E28" s="2">
        <v>2.5</v>
      </c>
      <c r="F28" s="3">
        <f t="shared" si="0"/>
        <v>0.4</v>
      </c>
      <c r="G28" s="2">
        <v>0</v>
      </c>
      <c r="H28" s="2">
        <v>4.9000000000000004</v>
      </c>
      <c r="I28" s="3">
        <f t="shared" si="1"/>
        <v>0.2040816326530612</v>
      </c>
      <c r="J28" s="4"/>
      <c r="K28" s="5"/>
    </row>
  </sheetData>
  <mergeCells count="3">
    <mergeCell ref="C3:C4"/>
    <mergeCell ref="D3:F3"/>
    <mergeCell ref="G3:I3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5" sqref="D15"/>
    </sheetView>
  </sheetViews>
  <sheetFormatPr defaultRowHeight="14.5" x14ac:dyDescent="0.3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C3:G22"/>
  <sheetViews>
    <sheetView topLeftCell="A5" workbookViewId="0">
      <selection activeCell="I16" sqref="I16"/>
    </sheetView>
  </sheetViews>
  <sheetFormatPr defaultRowHeight="14.5" x14ac:dyDescent="0.35"/>
  <cols>
    <col min="1" max="2" width="8.7265625" style="43"/>
    <col min="3" max="3" width="19.90625" style="43" customWidth="1"/>
    <col min="4" max="5" width="9" style="43" customWidth="1"/>
    <col min="6" max="6" width="8.54296875" style="43" customWidth="1"/>
    <col min="7" max="7" width="9.81640625" style="43" customWidth="1"/>
    <col min="8" max="16384" width="8.7265625" style="43"/>
  </cols>
  <sheetData>
    <row r="3" spans="3:7" ht="14.5" customHeight="1" x14ac:dyDescent="0.35">
      <c r="C3" s="86" t="s">
        <v>57</v>
      </c>
      <c r="D3" s="88" t="s">
        <v>15</v>
      </c>
      <c r="E3" s="88"/>
      <c r="F3" s="88" t="s">
        <v>16</v>
      </c>
      <c r="G3" s="88"/>
    </row>
    <row r="4" spans="3:7" ht="29" x14ac:dyDescent="0.35">
      <c r="C4" s="87"/>
      <c r="D4" s="44" t="s">
        <v>6</v>
      </c>
      <c r="E4" s="44" t="s">
        <v>7</v>
      </c>
      <c r="F4" s="44" t="s">
        <v>6</v>
      </c>
      <c r="G4" s="44" t="s">
        <v>7</v>
      </c>
    </row>
    <row r="5" spans="3:7" x14ac:dyDescent="0.35">
      <c r="C5" s="50">
        <v>1</v>
      </c>
      <c r="D5" s="20">
        <v>8.35</v>
      </c>
      <c r="E5" s="20">
        <v>7.88</v>
      </c>
      <c r="F5" s="20">
        <v>7.7</v>
      </c>
      <c r="G5" s="20">
        <v>6.4</v>
      </c>
    </row>
    <row r="6" spans="3:7" x14ac:dyDescent="0.35">
      <c r="C6" s="50">
        <v>3</v>
      </c>
      <c r="D6" s="20">
        <v>8.4</v>
      </c>
      <c r="E6" s="20">
        <v>7.5</v>
      </c>
      <c r="F6" s="20">
        <v>7.7</v>
      </c>
      <c r="G6" s="20">
        <v>6.5</v>
      </c>
    </row>
    <row r="7" spans="3:7" x14ac:dyDescent="0.35">
      <c r="C7" s="50">
        <v>2</v>
      </c>
      <c r="D7" s="20">
        <v>8.3000000000000007</v>
      </c>
      <c r="E7" s="20">
        <v>7.4</v>
      </c>
      <c r="F7" s="20">
        <v>7.6</v>
      </c>
      <c r="G7" s="20">
        <v>6.7</v>
      </c>
    </row>
    <row r="8" spans="3:7" x14ac:dyDescent="0.35">
      <c r="C8" s="50">
        <v>2</v>
      </c>
      <c r="D8" s="20">
        <v>8.32</v>
      </c>
      <c r="E8" s="20">
        <v>7.6</v>
      </c>
      <c r="F8" s="20">
        <v>7.5</v>
      </c>
      <c r="G8" s="20">
        <v>6.7</v>
      </c>
    </row>
    <row r="9" spans="3:7" x14ac:dyDescent="0.35">
      <c r="C9" s="50">
        <v>3</v>
      </c>
      <c r="D9" s="20">
        <v>8.3000000000000007</v>
      </c>
      <c r="E9" s="20">
        <v>7.77</v>
      </c>
      <c r="F9" s="20">
        <v>7.7</v>
      </c>
      <c r="G9" s="20">
        <v>6.6</v>
      </c>
    </row>
    <row r="10" spans="3:7" x14ac:dyDescent="0.35">
      <c r="C10" s="50">
        <v>2</v>
      </c>
      <c r="D10" s="20">
        <v>8.4</v>
      </c>
      <c r="E10" s="20">
        <v>7.65</v>
      </c>
      <c r="F10" s="20">
        <v>7.65</v>
      </c>
      <c r="G10" s="20">
        <v>6.6</v>
      </c>
    </row>
    <row r="11" spans="3:7" x14ac:dyDescent="0.35">
      <c r="C11" s="50">
        <v>3</v>
      </c>
      <c r="D11" s="20">
        <v>8.42</v>
      </c>
      <c r="E11" s="20">
        <v>7.68</v>
      </c>
      <c r="F11" s="20">
        <v>7.6</v>
      </c>
      <c r="G11" s="20">
        <v>6.8</v>
      </c>
    </row>
    <row r="12" spans="3:7" x14ac:dyDescent="0.35">
      <c r="C12" s="45" t="s">
        <v>9</v>
      </c>
      <c r="D12" s="20">
        <f>(D5+D6+D7+D8+D9+D10+D11)/7</f>
        <v>8.3557142857142868</v>
      </c>
      <c r="E12" s="20">
        <f t="shared" ref="E12:G12" si="0">(E5+E6+E7+E8+E9+E10+E11)/7</f>
        <v>7.6400000000000006</v>
      </c>
      <c r="F12" s="20">
        <f t="shared" si="0"/>
        <v>7.6357142857142861</v>
      </c>
      <c r="G12" s="20">
        <f t="shared" si="0"/>
        <v>6.6142857142857139</v>
      </c>
    </row>
    <row r="13" spans="3:7" ht="25.5" customHeight="1" x14ac:dyDescent="0.35">
      <c r="C13" s="45" t="s">
        <v>8</v>
      </c>
      <c r="D13" s="20">
        <f>(((D5-D12)^2+(D6-D12)^2+(D7-D12)^2+(D8-D12)^2+(D9-D12)^2+(D10-D12)^2+(D11-D12)^2))/6</f>
        <v>2.5952380952380754E-3</v>
      </c>
      <c r="E13" s="20">
        <f t="shared" ref="E13:G13" si="1">(((E5-E12)^2+(E6-E12)^2+(E7-E12)^2+(E8-E12)^2+(E9-E12)^2+(E10-E12)^2+(E11-E12)^2))/6</f>
        <v>2.5833333333333281E-2</v>
      </c>
      <c r="F13" s="20">
        <f t="shared" si="1"/>
        <v>5.5952380952381175E-3</v>
      </c>
      <c r="G13" s="20">
        <f t="shared" si="1"/>
        <v>1.8095238095238077E-2</v>
      </c>
    </row>
    <row r="14" spans="3:7" x14ac:dyDescent="0.35">
      <c r="D14" s="46">
        <f>D13^0.5</f>
        <v>5.0943479418254063E-2</v>
      </c>
      <c r="E14" s="46">
        <f>E13^0.5</f>
        <v>0.16072751268321575</v>
      </c>
      <c r="F14" s="46">
        <f>F13^0.5</f>
        <v>7.4801324154309706E-2</v>
      </c>
      <c r="G14" s="46">
        <f>G13^0.5</f>
        <v>0.13451854182690978</v>
      </c>
    </row>
    <row r="16" spans="3:7" ht="42.75" customHeight="1" x14ac:dyDescent="0.35">
      <c r="C16" s="89" t="s">
        <v>37</v>
      </c>
      <c r="D16" s="91" t="s">
        <v>44</v>
      </c>
      <c r="E16" s="92"/>
      <c r="F16" s="91" t="s">
        <v>45</v>
      </c>
      <c r="G16" s="92"/>
    </row>
    <row r="17" spans="3:7" x14ac:dyDescent="0.35">
      <c r="C17" s="90"/>
      <c r="D17" s="47" t="s">
        <v>38</v>
      </c>
      <c r="E17" s="47" t="s">
        <v>39</v>
      </c>
      <c r="F17" s="47" t="s">
        <v>38</v>
      </c>
      <c r="G17" s="47" t="s">
        <v>39</v>
      </c>
    </row>
    <row r="18" spans="3:7" x14ac:dyDescent="0.35">
      <c r="C18" s="48" t="s">
        <v>32</v>
      </c>
      <c r="D18" s="49">
        <v>8.36</v>
      </c>
      <c r="E18" s="49">
        <v>7.64</v>
      </c>
      <c r="F18" s="49">
        <v>7.64</v>
      </c>
      <c r="G18" s="49">
        <v>6.61</v>
      </c>
    </row>
    <row r="19" spans="3:7" x14ac:dyDescent="0.35">
      <c r="C19" s="48" t="s">
        <v>40</v>
      </c>
      <c r="D19" s="49">
        <v>19.760000000000002</v>
      </c>
      <c r="E19" s="49">
        <v>20.29</v>
      </c>
      <c r="F19" s="49">
        <v>19.73</v>
      </c>
      <c r="G19" s="49">
        <v>19.84</v>
      </c>
    </row>
    <row r="20" spans="3:7" x14ac:dyDescent="0.35">
      <c r="C20" s="48" t="s">
        <v>41</v>
      </c>
      <c r="D20" s="49">
        <v>7.06</v>
      </c>
      <c r="E20" s="49">
        <v>4.0599999999999996</v>
      </c>
      <c r="F20" s="49">
        <v>8.19</v>
      </c>
      <c r="G20" s="49">
        <v>3</v>
      </c>
    </row>
    <row r="21" spans="3:7" x14ac:dyDescent="0.35">
      <c r="C21" s="48" t="s">
        <v>42</v>
      </c>
      <c r="D21" s="49">
        <v>25</v>
      </c>
      <c r="E21" s="49">
        <v>17.739999999999998</v>
      </c>
      <c r="F21" s="49">
        <v>25</v>
      </c>
      <c r="G21" s="49">
        <v>13.88</v>
      </c>
    </row>
    <row r="22" spans="3:7" x14ac:dyDescent="0.35">
      <c r="C22" s="48" t="s">
        <v>43</v>
      </c>
      <c r="D22" s="49">
        <v>0</v>
      </c>
      <c r="E22" s="49">
        <v>0</v>
      </c>
      <c r="F22" s="49">
        <v>233.52</v>
      </c>
      <c r="G22" s="49">
        <v>25.42</v>
      </c>
    </row>
  </sheetData>
  <mergeCells count="6">
    <mergeCell ref="C3:C4"/>
    <mergeCell ref="D3:E3"/>
    <mergeCell ref="F3:G3"/>
    <mergeCell ref="C16:C17"/>
    <mergeCell ref="D16:E16"/>
    <mergeCell ref="F16:G1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C2:I21"/>
  <sheetViews>
    <sheetView topLeftCell="B4" workbookViewId="0">
      <selection activeCell="K18" sqref="K18"/>
    </sheetView>
  </sheetViews>
  <sheetFormatPr defaultRowHeight="14.5" x14ac:dyDescent="0.35"/>
  <cols>
    <col min="3" max="3" width="10.36328125" customWidth="1"/>
    <col min="4" max="4" width="10" customWidth="1"/>
    <col min="5" max="5" width="10.81640625" customWidth="1"/>
  </cols>
  <sheetData>
    <row r="2" spans="3:8" x14ac:dyDescent="0.35">
      <c r="D2" t="s">
        <v>17</v>
      </c>
    </row>
    <row r="3" spans="3:8" x14ac:dyDescent="0.35">
      <c r="C3" s="94" t="s">
        <v>58</v>
      </c>
      <c r="D3" s="93" t="s">
        <v>15</v>
      </c>
      <c r="E3" s="93"/>
      <c r="F3" s="93" t="s">
        <v>16</v>
      </c>
      <c r="G3" s="93"/>
    </row>
    <row r="4" spans="3:8" ht="43.5" x14ac:dyDescent="0.35">
      <c r="C4" s="94"/>
      <c r="D4" s="52" t="s">
        <v>33</v>
      </c>
      <c r="E4" s="52" t="s">
        <v>34</v>
      </c>
      <c r="F4" s="52" t="s">
        <v>35</v>
      </c>
      <c r="G4" s="52" t="s">
        <v>36</v>
      </c>
    </row>
    <row r="5" spans="3:8" x14ac:dyDescent="0.35">
      <c r="C5" s="58">
        <v>1</v>
      </c>
      <c r="D5" s="55">
        <v>6.2</v>
      </c>
      <c r="E5" s="55">
        <v>3.6</v>
      </c>
      <c r="F5" s="55">
        <v>7.32</v>
      </c>
      <c r="G5" s="55">
        <v>2.8</v>
      </c>
      <c r="H5" s="51"/>
    </row>
    <row r="6" spans="3:8" x14ac:dyDescent="0.35">
      <c r="C6" s="58">
        <v>2</v>
      </c>
      <c r="D6" s="55">
        <v>8.5</v>
      </c>
      <c r="E6" s="55">
        <v>5.8</v>
      </c>
      <c r="F6" s="55">
        <v>9.0299999999999994</v>
      </c>
      <c r="G6" s="55">
        <v>3.25</v>
      </c>
      <c r="H6" s="51"/>
    </row>
    <row r="7" spans="3:8" x14ac:dyDescent="0.35">
      <c r="C7" s="58">
        <v>5</v>
      </c>
      <c r="D7" s="55">
        <v>7</v>
      </c>
      <c r="E7" s="55">
        <v>4.5</v>
      </c>
      <c r="F7" s="55">
        <v>8.16</v>
      </c>
      <c r="G7" s="55">
        <v>2.91</v>
      </c>
      <c r="H7" s="51"/>
    </row>
    <row r="8" spans="3:8" x14ac:dyDescent="0.35">
      <c r="C8" s="58">
        <v>7</v>
      </c>
      <c r="D8" s="55">
        <v>8.35</v>
      </c>
      <c r="E8" s="55">
        <v>5.0999999999999996</v>
      </c>
      <c r="F8" s="55">
        <v>8.0299999999999994</v>
      </c>
      <c r="G8" s="55">
        <v>2.9</v>
      </c>
      <c r="H8" s="51"/>
    </row>
    <row r="9" spans="3:8" x14ac:dyDescent="0.35">
      <c r="C9" s="58">
        <v>9</v>
      </c>
      <c r="D9" s="55">
        <v>6.22</v>
      </c>
      <c r="E9" s="55">
        <v>3.42</v>
      </c>
      <c r="F9" s="55">
        <v>8.35</v>
      </c>
      <c r="G9" s="55">
        <v>3</v>
      </c>
      <c r="H9" s="51"/>
    </row>
    <row r="10" spans="3:8" x14ac:dyDescent="0.35">
      <c r="C10" s="58">
        <v>12</v>
      </c>
      <c r="D10" s="55">
        <v>6.54</v>
      </c>
      <c r="E10" s="55">
        <v>3.1</v>
      </c>
      <c r="F10" s="55">
        <v>8.36</v>
      </c>
      <c r="G10" s="55">
        <v>3.2</v>
      </c>
      <c r="H10" s="51"/>
    </row>
    <row r="11" spans="3:8" x14ac:dyDescent="0.35">
      <c r="C11" s="58">
        <v>14</v>
      </c>
      <c r="D11" s="55">
        <v>6.61</v>
      </c>
      <c r="E11" s="55">
        <v>2.9</v>
      </c>
      <c r="F11" s="55">
        <v>8.11</v>
      </c>
      <c r="G11" s="55">
        <v>2.95</v>
      </c>
      <c r="H11" s="51"/>
    </row>
    <row r="12" spans="3:8" x14ac:dyDescent="0.35">
      <c r="C12" s="58">
        <v>17</v>
      </c>
      <c r="D12" s="55">
        <v>6.15</v>
      </c>
      <c r="E12" s="55">
        <v>2.85</v>
      </c>
      <c r="F12" s="55">
        <v>9.56</v>
      </c>
      <c r="G12" s="55">
        <v>3.3</v>
      </c>
      <c r="H12" s="51"/>
    </row>
    <row r="13" spans="3:8" x14ac:dyDescent="0.35">
      <c r="C13" s="58">
        <v>20</v>
      </c>
      <c r="D13" s="55">
        <v>6.53</v>
      </c>
      <c r="E13" s="55">
        <v>3.1</v>
      </c>
      <c r="F13" s="55">
        <v>8.0299999999999994</v>
      </c>
      <c r="G13" s="55">
        <v>2.85</v>
      </c>
      <c r="H13" s="51"/>
    </row>
    <row r="14" spans="3:8" x14ac:dyDescent="0.35">
      <c r="C14" s="58">
        <v>22</v>
      </c>
      <c r="D14" s="55">
        <v>2.76</v>
      </c>
      <c r="E14" s="55">
        <v>2.2000000000000002</v>
      </c>
      <c r="F14" s="55">
        <v>8.18</v>
      </c>
      <c r="G14" s="55">
        <v>2.86</v>
      </c>
      <c r="H14" s="51"/>
    </row>
    <row r="15" spans="3:8" x14ac:dyDescent="0.35">
      <c r="C15" s="58">
        <v>24</v>
      </c>
      <c r="D15" s="55">
        <v>6.1</v>
      </c>
      <c r="E15" s="55">
        <v>3.6</v>
      </c>
      <c r="F15" s="55">
        <v>7.66</v>
      </c>
      <c r="G15" s="55">
        <v>2.84</v>
      </c>
      <c r="H15" s="51"/>
    </row>
    <row r="16" spans="3:8" x14ac:dyDescent="0.35">
      <c r="C16" s="58">
        <v>27</v>
      </c>
      <c r="D16" s="55">
        <v>6.4</v>
      </c>
      <c r="E16" s="55">
        <v>3.15</v>
      </c>
      <c r="F16" s="55">
        <v>8.1</v>
      </c>
      <c r="G16" s="55">
        <v>2.9</v>
      </c>
      <c r="H16" s="51"/>
    </row>
    <row r="17" spans="3:9" x14ac:dyDescent="0.35">
      <c r="C17" s="58">
        <v>29</v>
      </c>
      <c r="D17" s="55">
        <v>2.46</v>
      </c>
      <c r="E17" s="55">
        <v>2.1</v>
      </c>
      <c r="F17" s="55">
        <v>7.85</v>
      </c>
      <c r="G17" s="55">
        <v>2.87</v>
      </c>
      <c r="H17" s="51"/>
    </row>
    <row r="18" spans="3:9" x14ac:dyDescent="0.35">
      <c r="C18" s="95" t="s">
        <v>9</v>
      </c>
      <c r="D18" s="96">
        <f>(D5+D6+D7+D8+D9+D10+D11)/7</f>
        <v>7.06</v>
      </c>
      <c r="E18" s="96">
        <f t="shared" ref="E18:G18" si="0">(E5+E6+E7+E8+E9+E10+E11)/7</f>
        <v>4.0600000000000005</v>
      </c>
      <c r="F18" s="96">
        <f t="shared" si="0"/>
        <v>8.194285714285714</v>
      </c>
      <c r="G18" s="96">
        <f t="shared" si="0"/>
        <v>3.0014285714285718</v>
      </c>
    </row>
    <row r="19" spans="3:9" x14ac:dyDescent="0.35">
      <c r="C19" s="95"/>
      <c r="D19" s="96"/>
      <c r="E19" s="96"/>
      <c r="F19" s="96"/>
      <c r="G19" s="96"/>
      <c r="I19" s="1"/>
    </row>
    <row r="20" spans="3:9" ht="25.5" customHeight="1" x14ac:dyDescent="0.35">
      <c r="C20" s="59" t="s">
        <v>8</v>
      </c>
      <c r="D20" s="55">
        <f>(((D5-D18)^2+(D6-D18)^2+(D7-D18)^2+(D8-D18)^2+(D9-D18)^2+(D10-D18)^2+(D11-D18)^2))/6</f>
        <v>0.94323333333333315</v>
      </c>
      <c r="E20" s="55">
        <f t="shared" ref="E20:G20" si="1">(((E5-E18)^2+(E6-E18)^2+(E7-E18)^2+(E8-E18)^2+(E9-E18)^2+(E10-E18)^2+(E11-E18)^2))/6</f>
        <v>1.198533333333333</v>
      </c>
      <c r="F20" s="55">
        <f t="shared" si="1"/>
        <v>0.25829523809523786</v>
      </c>
      <c r="G20" s="55">
        <f t="shared" si="1"/>
        <v>2.7180952380952399E-2</v>
      </c>
    </row>
    <row r="21" spans="3:9" x14ac:dyDescent="0.35">
      <c r="C21" s="56"/>
      <c r="D21" s="57">
        <f>D20^0.5</f>
        <v>0.97120200439112214</v>
      </c>
      <c r="E21" s="57">
        <f>E20^0.5</f>
        <v>1.0947754716531299</v>
      </c>
      <c r="F21" s="57">
        <f>F20^0.5</f>
        <v>0.50822754558882166</v>
      </c>
      <c r="G21" s="57">
        <f>G20^0.5</f>
        <v>0.16486646833408058</v>
      </c>
    </row>
  </sheetData>
  <mergeCells count="8">
    <mergeCell ref="D3:E3"/>
    <mergeCell ref="F3:G3"/>
    <mergeCell ref="C3:C4"/>
    <mergeCell ref="C18:C19"/>
    <mergeCell ref="D18:D19"/>
    <mergeCell ref="E18:E19"/>
    <mergeCell ref="F18:F19"/>
    <mergeCell ref="G18:G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C2:I21"/>
  <sheetViews>
    <sheetView topLeftCell="B4" workbookViewId="0">
      <selection activeCell="M9" sqref="M9"/>
    </sheetView>
  </sheetViews>
  <sheetFormatPr defaultRowHeight="14.5" x14ac:dyDescent="0.35"/>
  <cols>
    <col min="3" max="3" width="10.90625" customWidth="1"/>
    <col min="4" max="4" width="10.26953125" customWidth="1"/>
    <col min="5" max="5" width="10.1796875" customWidth="1"/>
  </cols>
  <sheetData>
    <row r="2" spans="3:7" ht="15" x14ac:dyDescent="0.25">
      <c r="D2" t="s">
        <v>17</v>
      </c>
    </row>
    <row r="3" spans="3:7" x14ac:dyDescent="0.35">
      <c r="C3" s="100" t="s">
        <v>0</v>
      </c>
      <c r="D3" s="99" t="s">
        <v>15</v>
      </c>
      <c r="E3" s="99"/>
      <c r="F3" s="99" t="s">
        <v>16</v>
      </c>
      <c r="G3" s="99"/>
    </row>
    <row r="4" spans="3:7" ht="29" x14ac:dyDescent="0.35">
      <c r="C4" s="101"/>
      <c r="D4" s="7" t="s">
        <v>10</v>
      </c>
      <c r="E4" s="7" t="s">
        <v>11</v>
      </c>
      <c r="F4" s="7" t="s">
        <v>10</v>
      </c>
      <c r="G4" s="7" t="s">
        <v>11</v>
      </c>
    </row>
    <row r="5" spans="3:7" ht="45" customHeight="1" x14ac:dyDescent="0.35">
      <c r="C5" s="2" t="s">
        <v>58</v>
      </c>
      <c r="D5" s="9">
        <v>20</v>
      </c>
      <c r="E5" s="9">
        <v>20.5</v>
      </c>
      <c r="F5" s="9">
        <v>19.7</v>
      </c>
      <c r="G5" s="9">
        <v>19.8</v>
      </c>
    </row>
    <row r="6" spans="3:7" x14ac:dyDescent="0.35">
      <c r="C6" s="2"/>
      <c r="D6" s="9">
        <v>19.5</v>
      </c>
      <c r="E6" s="9">
        <v>20.6</v>
      </c>
      <c r="F6" s="9">
        <v>19.8</v>
      </c>
      <c r="G6" s="9">
        <v>19.8</v>
      </c>
    </row>
    <row r="7" spans="3:7" x14ac:dyDescent="0.35">
      <c r="C7" s="2">
        <v>1</v>
      </c>
      <c r="D7" s="9">
        <v>19.5</v>
      </c>
      <c r="E7" s="9">
        <v>20.5</v>
      </c>
      <c r="F7" s="9">
        <v>19.8</v>
      </c>
      <c r="G7" s="9">
        <v>19.899999999999999</v>
      </c>
    </row>
    <row r="8" spans="3:7" x14ac:dyDescent="0.35">
      <c r="C8" s="2">
        <v>2</v>
      </c>
      <c r="D8" s="9">
        <v>19.5</v>
      </c>
      <c r="E8" s="9">
        <v>20</v>
      </c>
      <c r="F8" s="9">
        <v>19.7</v>
      </c>
      <c r="G8" s="9">
        <v>19.899999999999999</v>
      </c>
    </row>
    <row r="9" spans="3:7" x14ac:dyDescent="0.35">
      <c r="C9" s="2">
        <v>5</v>
      </c>
      <c r="D9" s="9">
        <v>20</v>
      </c>
      <c r="E9" s="9">
        <v>20</v>
      </c>
      <c r="F9" s="9">
        <v>19.7</v>
      </c>
      <c r="G9" s="9">
        <v>19.8</v>
      </c>
    </row>
    <row r="10" spans="3:7" x14ac:dyDescent="0.35">
      <c r="C10" s="2">
        <v>7</v>
      </c>
      <c r="D10" s="9">
        <v>20</v>
      </c>
      <c r="E10" s="9">
        <v>20.2</v>
      </c>
      <c r="F10" s="9">
        <v>19.8</v>
      </c>
      <c r="G10" s="9">
        <v>19.899999999999999</v>
      </c>
    </row>
    <row r="11" spans="3:7" x14ac:dyDescent="0.35">
      <c r="C11" s="2">
        <v>9</v>
      </c>
      <c r="D11" s="9">
        <v>19.8</v>
      </c>
      <c r="E11" s="9">
        <v>20.2</v>
      </c>
      <c r="F11" s="9">
        <v>19.600000000000001</v>
      </c>
      <c r="G11" s="9">
        <v>19.8</v>
      </c>
    </row>
    <row r="12" spans="3:7" x14ac:dyDescent="0.35">
      <c r="C12" s="2">
        <v>12</v>
      </c>
      <c r="D12" s="33">
        <v>19.8</v>
      </c>
      <c r="E12" s="33">
        <v>20</v>
      </c>
      <c r="F12" s="33">
        <v>19.7</v>
      </c>
      <c r="G12" s="33">
        <v>19.7</v>
      </c>
    </row>
    <row r="13" spans="3:7" x14ac:dyDescent="0.35">
      <c r="C13" s="2">
        <v>14</v>
      </c>
      <c r="D13" s="33">
        <v>20.2</v>
      </c>
      <c r="E13" s="33">
        <v>20</v>
      </c>
      <c r="F13" s="33">
        <v>19.600000000000001</v>
      </c>
      <c r="G13" s="33">
        <v>19.8</v>
      </c>
    </row>
    <row r="14" spans="3:7" x14ac:dyDescent="0.35">
      <c r="C14" s="2">
        <v>17</v>
      </c>
      <c r="D14" s="33">
        <v>20</v>
      </c>
      <c r="E14" s="33">
        <v>20.5</v>
      </c>
      <c r="F14" s="33">
        <v>19.7</v>
      </c>
      <c r="G14" s="33">
        <v>19.8</v>
      </c>
    </row>
    <row r="15" spans="3:7" x14ac:dyDescent="0.35">
      <c r="C15" s="2">
        <v>20</v>
      </c>
      <c r="D15" s="33">
        <v>19.899999999999999</v>
      </c>
      <c r="E15" s="33">
        <v>20.3</v>
      </c>
      <c r="F15" s="33">
        <v>19.600000000000001</v>
      </c>
      <c r="G15" s="33">
        <v>19.899999999999999</v>
      </c>
    </row>
    <row r="16" spans="3:7" x14ac:dyDescent="0.35">
      <c r="C16" s="2">
        <v>22</v>
      </c>
      <c r="D16" s="33">
        <v>19.899999999999999</v>
      </c>
      <c r="E16" s="33">
        <v>20.3</v>
      </c>
      <c r="F16" s="33">
        <v>19.8</v>
      </c>
      <c r="G16" s="33">
        <v>19.8</v>
      </c>
    </row>
    <row r="17" spans="3:9" x14ac:dyDescent="0.35">
      <c r="C17" s="2">
        <v>24</v>
      </c>
      <c r="D17" s="33">
        <v>20</v>
      </c>
      <c r="E17" s="33">
        <v>20.399999999999999</v>
      </c>
      <c r="F17" s="33">
        <v>19.600000000000001</v>
      </c>
      <c r="G17" s="33">
        <v>19.8</v>
      </c>
    </row>
    <row r="18" spans="3:9" x14ac:dyDescent="0.35">
      <c r="C18" s="97"/>
      <c r="D18" s="98">
        <f>(D5+D6+D7+D8+D9+D10+D11)/7</f>
        <v>19.75714285714286</v>
      </c>
      <c r="E18" s="98">
        <f t="shared" ref="E18:G18" si="0">(E5+E6+E7+E8+E9+E10+E11)/7</f>
        <v>20.285714285714285</v>
      </c>
      <c r="F18" s="98">
        <f t="shared" si="0"/>
        <v>19.728571428571428</v>
      </c>
      <c r="G18" s="98">
        <f t="shared" si="0"/>
        <v>19.842857142857145</v>
      </c>
    </row>
    <row r="19" spans="3:9" x14ac:dyDescent="0.35">
      <c r="C19" s="97"/>
      <c r="D19" s="98"/>
      <c r="E19" s="98"/>
      <c r="F19" s="98"/>
      <c r="G19" s="98"/>
      <c r="I19" s="1"/>
    </row>
    <row r="20" spans="3:9" ht="25.5" customHeight="1" x14ac:dyDescent="0.35">
      <c r="C20" s="8" t="s">
        <v>8</v>
      </c>
      <c r="D20" s="9">
        <f>(((D5-D18)^2+(D6-D18)^2+(D7-D18)^2+(D8-D18)^2+(D9-D18)^2+(D10-D18)^2+(D11-D18)^2))/6</f>
        <v>6.2857142857142875E-2</v>
      </c>
      <c r="E20" s="9">
        <f t="shared" ref="E20:G20" si="1">(((E5-E18)^2+(E6-E18)^2+(E7-E18)^2+(E8-E18)^2+(E9-E18)^2+(E10-E18)^2+(E11-E18)^2))/6</f>
        <v>6.142857142857161E-2</v>
      </c>
      <c r="F20" s="9">
        <f t="shared" si="1"/>
        <v>5.7142857142857247E-3</v>
      </c>
      <c r="G20" s="9">
        <f t="shared" si="1"/>
        <v>2.8571428571427353E-3</v>
      </c>
    </row>
    <row r="21" spans="3:9" x14ac:dyDescent="0.35">
      <c r="D21" s="11">
        <f>D20^0.5</f>
        <v>0.25071326821120354</v>
      </c>
      <c r="E21" s="11">
        <f>E20^0.5</f>
        <v>0.2478478796128214</v>
      </c>
      <c r="F21" s="11">
        <f>F20^0.5</f>
        <v>7.5592894601845512E-2</v>
      </c>
      <c r="G21" s="11">
        <f>G20^0.5</f>
        <v>5.345224838248374E-2</v>
      </c>
    </row>
  </sheetData>
  <mergeCells count="8">
    <mergeCell ref="C18:C19"/>
    <mergeCell ref="D18:D19"/>
    <mergeCell ref="E18:E19"/>
    <mergeCell ref="D3:E3"/>
    <mergeCell ref="F3:G3"/>
    <mergeCell ref="F18:F19"/>
    <mergeCell ref="G18:G19"/>
    <mergeCell ref="C3:C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D3:R17"/>
  <sheetViews>
    <sheetView topLeftCell="C3" workbookViewId="0">
      <selection activeCell="F16" sqref="F16"/>
    </sheetView>
  </sheetViews>
  <sheetFormatPr defaultRowHeight="14.5" x14ac:dyDescent="0.35"/>
  <cols>
    <col min="4" max="4" width="11.7265625" customWidth="1"/>
    <col min="5" max="5" width="11.453125" customWidth="1"/>
    <col min="6" max="6" width="8.1796875" customWidth="1"/>
    <col min="7" max="7" width="7.7265625" customWidth="1"/>
    <col min="8" max="8" width="7.54296875" customWidth="1"/>
    <col min="9" max="9" width="7.7265625" customWidth="1"/>
    <col min="10" max="10" width="7.453125" customWidth="1"/>
    <col min="11" max="11" width="8" customWidth="1"/>
    <col min="12" max="12" width="7.26953125" customWidth="1"/>
    <col min="13" max="13" width="7.7265625" customWidth="1"/>
    <col min="14" max="14" width="7.26953125" customWidth="1"/>
    <col min="16" max="16" width="11" customWidth="1"/>
    <col min="17" max="18" width="11.7265625" customWidth="1"/>
  </cols>
  <sheetData>
    <row r="3" spans="4:18" x14ac:dyDescent="0.35">
      <c r="F3" s="102"/>
      <c r="G3" s="102"/>
    </row>
    <row r="4" spans="4:18" ht="30" customHeight="1" x14ac:dyDescent="0.35">
      <c r="D4" s="10"/>
      <c r="E4" s="100" t="s">
        <v>25</v>
      </c>
      <c r="F4" s="85" t="s">
        <v>22</v>
      </c>
      <c r="G4" s="85"/>
      <c r="H4" s="85"/>
      <c r="I4" s="85"/>
      <c r="J4" s="85"/>
      <c r="K4" s="85"/>
      <c r="L4" s="85"/>
      <c r="M4" s="85"/>
      <c r="N4" s="85"/>
      <c r="P4" s="23" t="s">
        <v>23</v>
      </c>
      <c r="Q4" s="23" t="s">
        <v>25</v>
      </c>
      <c r="R4" s="23" t="s">
        <v>22</v>
      </c>
    </row>
    <row r="5" spans="4:18" s="17" customFormat="1" ht="29" x14ac:dyDescent="0.35">
      <c r="D5" s="10" t="s">
        <v>24</v>
      </c>
      <c r="E5" s="101"/>
      <c r="F5" s="7">
        <v>1</v>
      </c>
      <c r="G5" s="7">
        <v>1.5</v>
      </c>
      <c r="H5" s="16">
        <v>2</v>
      </c>
      <c r="I5" s="16">
        <v>2.5</v>
      </c>
      <c r="J5" s="16">
        <v>3</v>
      </c>
      <c r="K5" s="16">
        <v>4</v>
      </c>
      <c r="L5" s="16">
        <v>5</v>
      </c>
      <c r="M5" s="16">
        <v>6</v>
      </c>
      <c r="N5" s="16">
        <v>12</v>
      </c>
      <c r="P5" s="15">
        <v>1</v>
      </c>
      <c r="Q5" s="25">
        <f>$E$10</f>
        <v>8.120000000000001</v>
      </c>
      <c r="R5" s="25">
        <f>F10</f>
        <v>6.95</v>
      </c>
    </row>
    <row r="6" spans="4:18" x14ac:dyDescent="0.35">
      <c r="D6" s="53"/>
      <c r="E6" s="9">
        <v>7.5</v>
      </c>
      <c r="F6" s="9">
        <v>6.9</v>
      </c>
      <c r="G6" s="9">
        <v>7</v>
      </c>
      <c r="H6" s="14">
        <v>7</v>
      </c>
      <c r="I6" s="14">
        <v>6.8</v>
      </c>
      <c r="J6" s="14">
        <v>6.9</v>
      </c>
      <c r="K6" s="14">
        <v>7</v>
      </c>
      <c r="L6" s="14">
        <v>7.1</v>
      </c>
      <c r="M6" s="14">
        <v>7.2</v>
      </c>
      <c r="N6" s="14">
        <v>7.3</v>
      </c>
      <c r="P6" s="22">
        <v>1.5</v>
      </c>
      <c r="Q6" s="25">
        <f t="shared" ref="Q6:Q12" si="0">$E$10</f>
        <v>8.120000000000001</v>
      </c>
      <c r="R6" s="25">
        <f>G10</f>
        <v>6.9499999999999993</v>
      </c>
    </row>
    <row r="7" spans="4:18" x14ac:dyDescent="0.35">
      <c r="D7" s="53"/>
      <c r="E7" s="9">
        <v>7.6</v>
      </c>
      <c r="F7" s="9">
        <v>7</v>
      </c>
      <c r="G7" s="9">
        <v>7</v>
      </c>
      <c r="H7" s="14">
        <v>6.8</v>
      </c>
      <c r="I7" s="14">
        <v>6.9</v>
      </c>
      <c r="J7" s="14">
        <v>7</v>
      </c>
      <c r="K7" s="14">
        <v>7</v>
      </c>
      <c r="L7" s="14">
        <v>7.2</v>
      </c>
      <c r="M7" s="14">
        <v>7.4</v>
      </c>
      <c r="N7" s="14">
        <v>7.5</v>
      </c>
      <c r="P7" s="22">
        <v>2</v>
      </c>
      <c r="Q7" s="25">
        <f t="shared" si="0"/>
        <v>8.120000000000001</v>
      </c>
      <c r="R7" s="25">
        <f>H10</f>
        <v>6.9</v>
      </c>
    </row>
    <row r="8" spans="4:18" x14ac:dyDescent="0.35">
      <c r="D8" s="53"/>
      <c r="E8" s="9">
        <v>8.68</v>
      </c>
      <c r="F8" s="9">
        <v>6.9</v>
      </c>
      <c r="G8" s="9">
        <v>6.9</v>
      </c>
      <c r="H8" s="14">
        <v>7</v>
      </c>
      <c r="I8" s="14">
        <v>7</v>
      </c>
      <c r="J8" s="14">
        <v>7.1</v>
      </c>
      <c r="K8" s="14">
        <v>7.2</v>
      </c>
      <c r="L8" s="14">
        <v>7.2</v>
      </c>
      <c r="M8" s="14">
        <v>7.4</v>
      </c>
      <c r="N8" s="14">
        <v>7.3</v>
      </c>
      <c r="P8" s="22">
        <v>2.5</v>
      </c>
      <c r="Q8" s="25">
        <f t="shared" si="0"/>
        <v>8.120000000000001</v>
      </c>
      <c r="R8" s="25">
        <f>I10</f>
        <v>6.9249999999999998</v>
      </c>
    </row>
    <row r="9" spans="4:18" x14ac:dyDescent="0.35">
      <c r="D9" s="54"/>
      <c r="E9" s="9">
        <v>8.6999999999999993</v>
      </c>
      <c r="F9" s="9">
        <v>7</v>
      </c>
      <c r="G9" s="9">
        <v>6.9</v>
      </c>
      <c r="H9" s="14">
        <v>6.8</v>
      </c>
      <c r="I9" s="14">
        <v>7</v>
      </c>
      <c r="J9" s="14">
        <v>7</v>
      </c>
      <c r="K9" s="14">
        <v>7.2</v>
      </c>
      <c r="L9" s="14">
        <v>7.3</v>
      </c>
      <c r="M9" s="14">
        <v>7.3</v>
      </c>
      <c r="N9" s="14">
        <v>7.4</v>
      </c>
      <c r="P9" s="22">
        <v>3</v>
      </c>
      <c r="Q9" s="25">
        <f t="shared" si="0"/>
        <v>8.120000000000001</v>
      </c>
      <c r="R9" s="25">
        <f>J10</f>
        <v>7</v>
      </c>
    </row>
    <row r="10" spans="4:18" x14ac:dyDescent="0.35">
      <c r="D10" s="18" t="s">
        <v>9</v>
      </c>
      <c r="E10" s="26">
        <f>(E6+E7+E8+E9)/4</f>
        <v>8.120000000000001</v>
      </c>
      <c r="F10" s="26">
        <f>(F6+F7+F8+F9)/4</f>
        <v>6.95</v>
      </c>
      <c r="G10" s="26">
        <f t="shared" ref="G10:N10" si="1">(G6+G7+G8+G9)/4</f>
        <v>6.9499999999999993</v>
      </c>
      <c r="H10" s="26">
        <f t="shared" si="1"/>
        <v>6.9</v>
      </c>
      <c r="I10" s="26">
        <f t="shared" si="1"/>
        <v>6.9249999999999998</v>
      </c>
      <c r="J10" s="26">
        <f t="shared" si="1"/>
        <v>7</v>
      </c>
      <c r="K10" s="26">
        <f t="shared" si="1"/>
        <v>7.1</v>
      </c>
      <c r="L10" s="26">
        <f t="shared" si="1"/>
        <v>7.2</v>
      </c>
      <c r="M10" s="26">
        <f t="shared" si="1"/>
        <v>7.3250000000000002</v>
      </c>
      <c r="N10" s="26">
        <f t="shared" si="1"/>
        <v>7.375</v>
      </c>
      <c r="P10" s="22">
        <v>4</v>
      </c>
      <c r="Q10" s="25">
        <f t="shared" si="0"/>
        <v>8.120000000000001</v>
      </c>
      <c r="R10" s="25">
        <f>K10</f>
        <v>7.1</v>
      </c>
    </row>
    <row r="11" spans="4:18" ht="25.5" customHeight="1" x14ac:dyDescent="0.35">
      <c r="D11" s="12"/>
      <c r="E11" s="9">
        <f>(((E6-E10)^2+(E7-E10)^2+(E8-E10)^2+(E9-E10)^2))/3</f>
        <v>0.43493333333333312</v>
      </c>
      <c r="F11" s="9">
        <f>(((F6-F10)^2+(F7-F10)^2+(F8-F10)^2+(F9-F10)^2))/3</f>
        <v>3.3333333333333097E-3</v>
      </c>
      <c r="G11" s="9">
        <f t="shared" ref="G11:N11" si="2">(((G6-G10)^2+(G7-G10)^2+(G8-G10)^2+(G9-G10)^2))/3</f>
        <v>3.3333333333333097E-3</v>
      </c>
      <c r="H11" s="9">
        <f t="shared" si="2"/>
        <v>1.3333333333333357E-2</v>
      </c>
      <c r="I11" s="9">
        <f t="shared" si="2"/>
        <v>9.1666666666666754E-3</v>
      </c>
      <c r="J11" s="9">
        <f t="shared" si="2"/>
        <v>6.6666666666666194E-3</v>
      </c>
      <c r="K11" s="9">
        <f t="shared" si="2"/>
        <v>1.3333333333333357E-2</v>
      </c>
      <c r="L11" s="9">
        <f t="shared" si="2"/>
        <v>6.6666666666666784E-3</v>
      </c>
      <c r="M11" s="9">
        <f t="shared" si="2"/>
        <v>9.1666666666666893E-3</v>
      </c>
      <c r="N11" s="9">
        <f t="shared" si="2"/>
        <v>9.1666666666666893E-3</v>
      </c>
      <c r="P11" s="22">
        <v>5</v>
      </c>
      <c r="Q11" s="25">
        <f t="shared" si="0"/>
        <v>8.120000000000001</v>
      </c>
      <c r="R11" s="25">
        <f>L10</f>
        <v>7.2</v>
      </c>
    </row>
    <row r="12" spans="4:18" s="17" customFormat="1" ht="29" x14ac:dyDescent="0.35">
      <c r="D12" s="18" t="s">
        <v>8</v>
      </c>
      <c r="E12" s="19">
        <f>E11^0.5</f>
        <v>0.65949475610753205</v>
      </c>
      <c r="F12" s="19">
        <f>F11^0.5</f>
        <v>5.7735026918962373E-2</v>
      </c>
      <c r="G12" s="19">
        <f t="shared" ref="G12:N12" si="3">G11^0.5</f>
        <v>5.7735026918962373E-2</v>
      </c>
      <c r="H12" s="19">
        <f t="shared" si="3"/>
        <v>0.11547005383792526</v>
      </c>
      <c r="I12" s="19">
        <f t="shared" si="3"/>
        <v>9.5742710775633857E-2</v>
      </c>
      <c r="J12" s="19">
        <f t="shared" si="3"/>
        <v>8.1649658092772318E-2</v>
      </c>
      <c r="K12" s="19">
        <f t="shared" si="3"/>
        <v>0.11547005383792526</v>
      </c>
      <c r="L12" s="19">
        <f t="shared" si="3"/>
        <v>8.1649658092772678E-2</v>
      </c>
      <c r="M12" s="19">
        <f t="shared" si="3"/>
        <v>9.5742710775633927E-2</v>
      </c>
      <c r="N12" s="19">
        <f t="shared" si="3"/>
        <v>9.5742710775633927E-2</v>
      </c>
      <c r="P12" s="15">
        <v>6</v>
      </c>
      <c r="Q12" s="25">
        <f t="shared" si="0"/>
        <v>8.120000000000001</v>
      </c>
      <c r="R12" s="25">
        <f>M10</f>
        <v>7.3250000000000002</v>
      </c>
    </row>
    <row r="13" spans="4:18" x14ac:dyDescent="0.35">
      <c r="P13" s="22">
        <v>12</v>
      </c>
      <c r="Q13" s="25">
        <f>$E$10</f>
        <v>8.120000000000001</v>
      </c>
      <c r="R13" s="25">
        <f>N10</f>
        <v>7.375</v>
      </c>
    </row>
    <row r="14" spans="4:18" x14ac:dyDescent="0.35">
      <c r="Q14" s="21"/>
      <c r="R14" s="21"/>
    </row>
    <row r="15" spans="4:18" x14ac:dyDescent="0.35">
      <c r="Q15" s="21"/>
      <c r="R15" s="21"/>
    </row>
    <row r="16" spans="4:18" x14ac:dyDescent="0.35">
      <c r="Q16" s="21"/>
      <c r="R16" s="21"/>
    </row>
    <row r="17" spans="17:18" x14ac:dyDescent="0.35">
      <c r="Q17" s="21"/>
      <c r="R17" s="21"/>
    </row>
  </sheetData>
  <mergeCells count="3">
    <mergeCell ref="F3:G3"/>
    <mergeCell ref="F4:N4"/>
    <mergeCell ref="E4:E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5"/>
  <sheetViews>
    <sheetView topLeftCell="A18" workbookViewId="0">
      <selection activeCell="J19" sqref="J19"/>
    </sheetView>
  </sheetViews>
  <sheetFormatPr defaultRowHeight="14.5" x14ac:dyDescent="0.35"/>
  <cols>
    <col min="2" max="2" width="9.36328125" customWidth="1"/>
    <col min="3" max="3" width="12.26953125" customWidth="1"/>
    <col min="4" max="4" width="11.7265625" customWidth="1"/>
    <col min="5" max="5" width="9.6328125" customWidth="1"/>
    <col min="6" max="6" width="11.453125" customWidth="1"/>
    <col min="7" max="7" width="9.453125" customWidth="1"/>
    <col min="8" max="8" width="11.81640625" customWidth="1"/>
  </cols>
  <sheetData>
    <row r="1" spans="2:8" ht="15" thickBot="1" x14ac:dyDescent="0.4"/>
    <row r="2" spans="2:8" ht="26" x14ac:dyDescent="0.35">
      <c r="B2" s="60" t="s">
        <v>46</v>
      </c>
      <c r="C2" s="103" t="s">
        <v>47</v>
      </c>
      <c r="D2" s="104"/>
      <c r="E2" s="105" t="s">
        <v>48</v>
      </c>
      <c r="F2" s="106"/>
      <c r="G2" s="105" t="s">
        <v>49</v>
      </c>
      <c r="H2" s="106"/>
    </row>
    <row r="3" spans="2:8" ht="15" thickBot="1" x14ac:dyDescent="0.4">
      <c r="B3" s="61" t="s">
        <v>50</v>
      </c>
      <c r="C3" s="107"/>
      <c r="D3" s="108"/>
      <c r="E3" s="109"/>
      <c r="F3" s="110"/>
      <c r="G3" s="109"/>
      <c r="H3" s="110"/>
    </row>
    <row r="4" spans="2:8" ht="26" x14ac:dyDescent="0.35">
      <c r="B4" s="62"/>
      <c r="C4" s="63" t="s">
        <v>13</v>
      </c>
      <c r="D4" s="111" t="s">
        <v>14</v>
      </c>
      <c r="E4" s="63" t="s">
        <v>13</v>
      </c>
      <c r="F4" s="111" t="s">
        <v>14</v>
      </c>
      <c r="G4" s="63" t="s">
        <v>13</v>
      </c>
      <c r="H4" s="111" t="s">
        <v>14</v>
      </c>
    </row>
    <row r="5" spans="2:8" ht="15" thickBot="1" x14ac:dyDescent="0.4">
      <c r="B5" s="64"/>
      <c r="C5" s="65" t="s">
        <v>51</v>
      </c>
      <c r="D5" s="112"/>
      <c r="E5" s="65" t="s">
        <v>51</v>
      </c>
      <c r="F5" s="112"/>
      <c r="G5" s="63" t="s">
        <v>51</v>
      </c>
      <c r="H5" s="113"/>
    </row>
    <row r="6" spans="2:8" ht="15" thickBot="1" x14ac:dyDescent="0.4">
      <c r="B6" s="66">
        <v>1</v>
      </c>
      <c r="C6" s="67">
        <v>19.21</v>
      </c>
      <c r="D6" s="68">
        <v>0.23</v>
      </c>
      <c r="E6" s="67">
        <v>15.55</v>
      </c>
      <c r="F6" s="69">
        <f>((25-E6)/25)</f>
        <v>0.37799999999999995</v>
      </c>
      <c r="G6" s="70">
        <v>14.21</v>
      </c>
      <c r="H6" s="71">
        <f>(25-G6)/25</f>
        <v>0.43159999999999998</v>
      </c>
    </row>
    <row r="7" spans="2:8" ht="15" thickBot="1" x14ac:dyDescent="0.4">
      <c r="B7" s="66">
        <v>2</v>
      </c>
      <c r="C7" s="67">
        <v>19</v>
      </c>
      <c r="D7" s="68">
        <v>0.24</v>
      </c>
      <c r="E7" s="67">
        <v>14.95</v>
      </c>
      <c r="F7" s="69">
        <f t="shared" ref="F7:F12" si="0">((25-E7)/25)</f>
        <v>0.40200000000000002</v>
      </c>
      <c r="G7" s="70">
        <v>13.08</v>
      </c>
      <c r="H7" s="71">
        <f t="shared" ref="H7:H12" si="1">(25-G7)/25</f>
        <v>0.4768</v>
      </c>
    </row>
    <row r="8" spans="2:8" ht="15" thickBot="1" x14ac:dyDescent="0.4">
      <c r="B8" s="66">
        <v>5</v>
      </c>
      <c r="C8" s="67">
        <v>18.75</v>
      </c>
      <c r="D8" s="68">
        <v>0.25</v>
      </c>
      <c r="E8" s="67">
        <v>14.9</v>
      </c>
      <c r="F8" s="69">
        <f t="shared" si="0"/>
        <v>0.40399999999999997</v>
      </c>
      <c r="G8" s="70">
        <v>13.01</v>
      </c>
      <c r="H8" s="71">
        <f t="shared" si="1"/>
        <v>0.47960000000000003</v>
      </c>
    </row>
    <row r="9" spans="2:8" ht="15" thickBot="1" x14ac:dyDescent="0.4">
      <c r="B9" s="66">
        <v>7</v>
      </c>
      <c r="C9" s="67">
        <v>16.25</v>
      </c>
      <c r="D9" s="68">
        <v>0.35</v>
      </c>
      <c r="E9" s="67">
        <v>14.81</v>
      </c>
      <c r="F9" s="69">
        <f t="shared" si="0"/>
        <v>0.40759999999999996</v>
      </c>
      <c r="G9" s="70">
        <v>12.85</v>
      </c>
      <c r="H9" s="71">
        <f t="shared" si="1"/>
        <v>0.48599999999999999</v>
      </c>
    </row>
    <row r="10" spans="2:8" ht="15" thickBot="1" x14ac:dyDescent="0.4">
      <c r="B10" s="66">
        <v>9</v>
      </c>
      <c r="C10" s="67">
        <v>16.5</v>
      </c>
      <c r="D10" s="68">
        <v>0.34</v>
      </c>
      <c r="E10" s="67">
        <v>14.74</v>
      </c>
      <c r="F10" s="69">
        <f t="shared" si="0"/>
        <v>0.41039999999999999</v>
      </c>
      <c r="G10" s="70">
        <v>12.81</v>
      </c>
      <c r="H10" s="71">
        <f t="shared" si="1"/>
        <v>0.48759999999999998</v>
      </c>
    </row>
    <row r="11" spans="2:8" ht="15" thickBot="1" x14ac:dyDescent="0.4">
      <c r="B11" s="66">
        <v>12</v>
      </c>
      <c r="C11" s="67">
        <v>17</v>
      </c>
      <c r="D11" s="68">
        <v>0.32</v>
      </c>
      <c r="E11" s="67">
        <v>14.61</v>
      </c>
      <c r="F11" s="69">
        <f t="shared" si="0"/>
        <v>0.41560000000000002</v>
      </c>
      <c r="G11" s="70">
        <v>12.75</v>
      </c>
      <c r="H11" s="71">
        <f t="shared" si="1"/>
        <v>0.49</v>
      </c>
    </row>
    <row r="12" spans="2:8" ht="15" thickBot="1" x14ac:dyDescent="0.4">
      <c r="B12" s="66">
        <v>14</v>
      </c>
      <c r="C12" s="67">
        <v>17.5</v>
      </c>
      <c r="D12" s="68">
        <v>0.3</v>
      </c>
      <c r="E12" s="67">
        <v>14.55</v>
      </c>
      <c r="F12" s="69">
        <f t="shared" si="0"/>
        <v>0.41799999999999998</v>
      </c>
      <c r="G12" s="70">
        <v>12.73</v>
      </c>
      <c r="H12" s="71">
        <f t="shared" si="1"/>
        <v>0.49079999999999996</v>
      </c>
    </row>
    <row r="13" spans="2:8" ht="15" thickBot="1" x14ac:dyDescent="0.4">
      <c r="B13" s="66">
        <v>17</v>
      </c>
      <c r="C13" s="72">
        <v>16</v>
      </c>
      <c r="D13" s="71">
        <v>0.36</v>
      </c>
      <c r="E13" s="67">
        <v>14.5</v>
      </c>
      <c r="F13" s="68">
        <v>0.44</v>
      </c>
      <c r="G13" s="72">
        <v>12.7</v>
      </c>
      <c r="H13" s="71">
        <v>0.49</v>
      </c>
    </row>
    <row r="14" spans="2:8" ht="15" thickBot="1" x14ac:dyDescent="0.4">
      <c r="B14" s="66">
        <v>20</v>
      </c>
      <c r="C14" s="67">
        <v>16.32</v>
      </c>
      <c r="D14" s="68">
        <v>0.35</v>
      </c>
      <c r="E14" s="67">
        <v>14.5</v>
      </c>
      <c r="F14" s="68">
        <v>0.42</v>
      </c>
      <c r="G14" s="72">
        <v>11.75</v>
      </c>
      <c r="H14" s="71">
        <v>0.53</v>
      </c>
    </row>
    <row r="15" spans="2:8" ht="15" thickBot="1" x14ac:dyDescent="0.4">
      <c r="B15" s="66">
        <v>22</v>
      </c>
      <c r="C15" s="67">
        <v>16.420000000000002</v>
      </c>
      <c r="D15" s="68">
        <v>0.34</v>
      </c>
      <c r="E15" s="67">
        <v>14.5</v>
      </c>
      <c r="F15" s="68">
        <v>0.42</v>
      </c>
      <c r="G15" s="72">
        <v>11.6</v>
      </c>
      <c r="H15" s="71">
        <v>0.54</v>
      </c>
    </row>
    <row r="16" spans="2:8" ht="15" thickBot="1" x14ac:dyDescent="0.4">
      <c r="B16" s="66">
        <v>24</v>
      </c>
      <c r="C16" s="67">
        <v>16.3</v>
      </c>
      <c r="D16" s="68">
        <v>0.35</v>
      </c>
      <c r="E16" s="67">
        <v>13.5</v>
      </c>
      <c r="F16" s="68">
        <v>0.46</v>
      </c>
      <c r="G16" s="72">
        <v>11.5</v>
      </c>
      <c r="H16" s="71">
        <v>0.54</v>
      </c>
    </row>
    <row r="17" spans="2:8" ht="15" thickBot="1" x14ac:dyDescent="0.4">
      <c r="B17" s="66">
        <v>27</v>
      </c>
      <c r="C17" s="67">
        <v>15.64</v>
      </c>
      <c r="D17" s="68">
        <v>0.37</v>
      </c>
      <c r="E17" s="67">
        <v>13</v>
      </c>
      <c r="F17" s="68">
        <v>0.48</v>
      </c>
      <c r="G17" s="72">
        <v>11.75</v>
      </c>
      <c r="H17" s="71">
        <v>0.53</v>
      </c>
    </row>
    <row r="18" spans="2:8" ht="15" thickBot="1" x14ac:dyDescent="0.4">
      <c r="B18" s="73">
        <v>29</v>
      </c>
      <c r="C18" s="67">
        <v>15.73</v>
      </c>
      <c r="D18" s="68">
        <v>0.37</v>
      </c>
      <c r="E18" s="72">
        <v>12.65</v>
      </c>
      <c r="F18" s="71">
        <v>0.49</v>
      </c>
      <c r="G18" s="72">
        <v>11.9</v>
      </c>
      <c r="H18" s="71">
        <v>0.52</v>
      </c>
    </row>
    <row r="19" spans="2:8" x14ac:dyDescent="0.35">
      <c r="B19" s="74"/>
      <c r="C19" s="74"/>
      <c r="D19" s="74"/>
      <c r="E19" s="74"/>
      <c r="F19" s="74"/>
      <c r="G19" s="74"/>
      <c r="H19" s="74"/>
    </row>
    <row r="20" spans="2:8" ht="15" thickBot="1" x14ac:dyDescent="0.4">
      <c r="B20" s="74"/>
      <c r="C20" s="74"/>
      <c r="D20" s="74"/>
      <c r="E20" s="74"/>
      <c r="F20" s="74"/>
      <c r="G20" s="74"/>
      <c r="H20" s="74"/>
    </row>
    <row r="21" spans="2:8" ht="52.5" thickBot="1" x14ac:dyDescent="0.4">
      <c r="B21" s="111" t="s">
        <v>59</v>
      </c>
      <c r="C21" s="75" t="s">
        <v>20</v>
      </c>
      <c r="D21" s="75" t="s">
        <v>21</v>
      </c>
      <c r="E21" s="75" t="s">
        <v>31</v>
      </c>
      <c r="F21" s="75" t="s">
        <v>20</v>
      </c>
      <c r="G21" s="75" t="s">
        <v>21</v>
      </c>
      <c r="H21" s="75" t="s">
        <v>31</v>
      </c>
    </row>
    <row r="22" spans="2:8" ht="15" thickBot="1" x14ac:dyDescent="0.4">
      <c r="B22" s="112"/>
      <c r="C22" s="114" t="s">
        <v>17</v>
      </c>
      <c r="D22" s="115"/>
      <c r="E22" s="116"/>
      <c r="F22" s="114" t="s">
        <v>18</v>
      </c>
      <c r="G22" s="115"/>
      <c r="H22" s="116"/>
    </row>
    <row r="23" spans="2:8" ht="15" thickBot="1" x14ac:dyDescent="0.4">
      <c r="B23" s="76">
        <v>1</v>
      </c>
      <c r="C23" s="77">
        <v>233.52</v>
      </c>
      <c r="D23" s="77">
        <v>26.85</v>
      </c>
      <c r="E23" s="77">
        <v>88.5</v>
      </c>
      <c r="F23" s="77">
        <v>382.12</v>
      </c>
      <c r="G23" s="77">
        <v>34.619999999999997</v>
      </c>
      <c r="H23" s="77">
        <v>90.94</v>
      </c>
    </row>
    <row r="24" spans="2:8" ht="15" thickBot="1" x14ac:dyDescent="0.4">
      <c r="B24" s="76">
        <v>2</v>
      </c>
      <c r="C24" s="77">
        <v>233.52</v>
      </c>
      <c r="D24" s="77">
        <v>25.3</v>
      </c>
      <c r="E24" s="77">
        <v>89.17</v>
      </c>
      <c r="F24" s="77">
        <v>382.12</v>
      </c>
      <c r="G24" s="77">
        <v>35.17</v>
      </c>
      <c r="H24" s="77">
        <v>90.8</v>
      </c>
    </row>
    <row r="25" spans="2:8" ht="15" thickBot="1" x14ac:dyDescent="0.4">
      <c r="B25" s="76">
        <v>5</v>
      </c>
      <c r="C25" s="77">
        <v>233.52</v>
      </c>
      <c r="D25" s="77">
        <v>25.61</v>
      </c>
      <c r="E25" s="77">
        <v>89.03</v>
      </c>
      <c r="F25" s="77">
        <v>382.12</v>
      </c>
      <c r="G25" s="77">
        <v>35.979999999999997</v>
      </c>
      <c r="H25" s="77">
        <v>90.58</v>
      </c>
    </row>
    <row r="26" spans="2:8" ht="15" thickBot="1" x14ac:dyDescent="0.4">
      <c r="B26" s="76">
        <v>7</v>
      </c>
      <c r="C26" s="77">
        <v>233.52</v>
      </c>
      <c r="D26" s="77">
        <v>23.98</v>
      </c>
      <c r="E26" s="77">
        <v>89.73</v>
      </c>
      <c r="F26" s="77">
        <v>382.12</v>
      </c>
      <c r="G26" s="77">
        <v>34.479999999999997</v>
      </c>
      <c r="H26" s="77">
        <v>90.98</v>
      </c>
    </row>
    <row r="27" spans="2:8" ht="15" thickBot="1" x14ac:dyDescent="0.4">
      <c r="B27" s="76">
        <v>9</v>
      </c>
      <c r="C27" s="77">
        <v>233.52</v>
      </c>
      <c r="D27" s="77">
        <v>24.77</v>
      </c>
      <c r="E27" s="77">
        <v>89.39</v>
      </c>
      <c r="F27" s="77">
        <v>382.12</v>
      </c>
      <c r="G27" s="77">
        <v>35.96</v>
      </c>
      <c r="H27" s="77">
        <v>90.59</v>
      </c>
    </row>
    <row r="28" spans="2:8" ht="15" thickBot="1" x14ac:dyDescent="0.4">
      <c r="B28" s="76">
        <v>12</v>
      </c>
      <c r="C28" s="77">
        <v>233.52</v>
      </c>
      <c r="D28" s="77">
        <v>25.1</v>
      </c>
      <c r="E28" s="77">
        <v>89.25</v>
      </c>
      <c r="F28" s="77">
        <v>382.12</v>
      </c>
      <c r="G28" s="77">
        <v>34.840000000000003</v>
      </c>
      <c r="H28" s="77">
        <v>90.88</v>
      </c>
    </row>
    <row r="29" spans="2:8" ht="15" thickBot="1" x14ac:dyDescent="0.4">
      <c r="B29" s="76">
        <v>14</v>
      </c>
      <c r="C29" s="77">
        <v>233.52</v>
      </c>
      <c r="D29" s="77">
        <v>26.36</v>
      </c>
      <c r="E29" s="77">
        <v>88.71</v>
      </c>
      <c r="F29" s="77">
        <v>382.12</v>
      </c>
      <c r="G29" s="78">
        <v>34.46</v>
      </c>
      <c r="H29" s="77">
        <v>90.98</v>
      </c>
    </row>
    <row r="30" spans="2:8" ht="15" thickBot="1" x14ac:dyDescent="0.4">
      <c r="B30" s="76">
        <v>17</v>
      </c>
      <c r="C30" s="77">
        <v>233.52</v>
      </c>
      <c r="D30" s="77">
        <v>24.67</v>
      </c>
      <c r="E30" s="77">
        <v>89.44</v>
      </c>
      <c r="F30" s="77">
        <v>382.12</v>
      </c>
      <c r="G30" s="77">
        <v>35.54</v>
      </c>
      <c r="H30" s="77">
        <v>90.7</v>
      </c>
    </row>
    <row r="31" spans="2:8" ht="15" thickBot="1" x14ac:dyDescent="0.4">
      <c r="B31" s="76">
        <v>20</v>
      </c>
      <c r="C31" s="77">
        <v>233.52</v>
      </c>
      <c r="D31" s="77">
        <v>26.46</v>
      </c>
      <c r="E31" s="77">
        <v>88.67</v>
      </c>
      <c r="F31" s="77">
        <v>382.12</v>
      </c>
      <c r="G31" s="77">
        <v>36.1</v>
      </c>
      <c r="H31" s="77">
        <v>90.55</v>
      </c>
    </row>
    <row r="32" spans="2:8" ht="15" thickBot="1" x14ac:dyDescent="0.4">
      <c r="B32" s="76">
        <v>22</v>
      </c>
      <c r="C32" s="77">
        <v>233.52</v>
      </c>
      <c r="D32" s="77">
        <v>26.7</v>
      </c>
      <c r="E32" s="77">
        <v>88.57</v>
      </c>
      <c r="F32" s="77">
        <v>382.12</v>
      </c>
      <c r="G32" s="77">
        <v>35.86</v>
      </c>
      <c r="H32" s="77">
        <v>90.62</v>
      </c>
    </row>
    <row r="33" spans="2:8" ht="15" thickBot="1" x14ac:dyDescent="0.4">
      <c r="B33" s="76">
        <v>24</v>
      </c>
      <c r="C33" s="77">
        <v>233.52</v>
      </c>
      <c r="D33" s="77">
        <v>26.55</v>
      </c>
      <c r="E33" s="77">
        <v>88.63</v>
      </c>
      <c r="F33" s="77">
        <v>382.12</v>
      </c>
      <c r="G33" s="77">
        <v>35.42</v>
      </c>
      <c r="H33" s="77">
        <v>90.73</v>
      </c>
    </row>
    <row r="34" spans="2:8" ht="15" thickBot="1" x14ac:dyDescent="0.4">
      <c r="B34" s="76">
        <v>27</v>
      </c>
      <c r="C34" s="77">
        <v>233.52</v>
      </c>
      <c r="D34" s="77">
        <v>26.48</v>
      </c>
      <c r="E34" s="77">
        <v>88.66</v>
      </c>
      <c r="F34" s="77">
        <v>382.12</v>
      </c>
      <c r="G34" s="77">
        <v>35.4</v>
      </c>
      <c r="H34" s="77">
        <v>90.74</v>
      </c>
    </row>
    <row r="35" spans="2:8" ht="15" thickBot="1" x14ac:dyDescent="0.4">
      <c r="B35" s="76">
        <v>29</v>
      </c>
      <c r="C35" s="77">
        <v>233.52</v>
      </c>
      <c r="D35" s="77">
        <v>26.22</v>
      </c>
      <c r="E35" s="77">
        <v>88.77</v>
      </c>
      <c r="F35" s="77">
        <v>382.12</v>
      </c>
      <c r="G35" s="77">
        <v>35.18</v>
      </c>
      <c r="H35" s="77">
        <v>90.79</v>
      </c>
    </row>
  </sheetData>
  <mergeCells count="12">
    <mergeCell ref="D4:D5"/>
    <mergeCell ref="F4:F5"/>
    <mergeCell ref="H4:H5"/>
    <mergeCell ref="B21:B22"/>
    <mergeCell ref="C22:E22"/>
    <mergeCell ref="F22:H22"/>
    <mergeCell ref="C2:D2"/>
    <mergeCell ref="E2:F2"/>
    <mergeCell ref="G2:H2"/>
    <mergeCell ref="C3:D3"/>
    <mergeCell ref="E3:F3"/>
    <mergeCell ref="G3:H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T18"/>
  <sheetViews>
    <sheetView tabSelected="1" topLeftCell="A4" workbookViewId="0">
      <selection activeCell="H2" sqref="H2"/>
    </sheetView>
  </sheetViews>
  <sheetFormatPr defaultRowHeight="14.5" x14ac:dyDescent="0.35"/>
  <cols>
    <col min="3" max="3" width="11" customWidth="1"/>
    <col min="4" max="4" width="9.81640625" customWidth="1"/>
    <col min="5" max="5" width="7.26953125" customWidth="1"/>
    <col min="6" max="6" width="7.453125" customWidth="1"/>
    <col min="7" max="7" width="7.7265625" customWidth="1"/>
    <col min="8" max="8" width="8.1796875" customWidth="1"/>
    <col min="9" max="9" width="7.54296875" customWidth="1"/>
    <col min="10" max="10" width="7.453125" customWidth="1"/>
    <col min="11" max="12" width="7.7265625" customWidth="1"/>
    <col min="13" max="13" width="8.1796875" customWidth="1"/>
    <col min="15" max="16" width="11" customWidth="1"/>
    <col min="17" max="18" width="11.7265625" customWidth="1"/>
  </cols>
  <sheetData>
    <row r="3" spans="3:20" x14ac:dyDescent="0.35">
      <c r="E3" s="102"/>
      <c r="F3" s="102"/>
    </row>
    <row r="4" spans="3:20" ht="58" x14ac:dyDescent="0.35">
      <c r="C4" s="10"/>
      <c r="D4" s="100" t="s">
        <v>26</v>
      </c>
      <c r="E4" s="85" t="s">
        <v>27</v>
      </c>
      <c r="F4" s="85"/>
      <c r="G4" s="85"/>
      <c r="H4" s="85"/>
      <c r="I4" s="85"/>
      <c r="J4" s="85"/>
      <c r="K4" s="85"/>
      <c r="L4" s="85"/>
      <c r="M4" s="85"/>
      <c r="O4" s="23" t="s">
        <v>52</v>
      </c>
      <c r="P4" s="23"/>
      <c r="Q4" s="23" t="s">
        <v>53</v>
      </c>
      <c r="R4" s="23" t="s">
        <v>54</v>
      </c>
      <c r="S4" s="40" t="s">
        <v>55</v>
      </c>
      <c r="T4" s="40" t="s">
        <v>56</v>
      </c>
    </row>
    <row r="5" spans="3:20" s="17" customFormat="1" ht="43.5" x14ac:dyDescent="0.35">
      <c r="C5" s="83" t="s">
        <v>24</v>
      </c>
      <c r="D5" s="101"/>
      <c r="E5" s="38">
        <v>1</v>
      </c>
      <c r="F5" s="38">
        <v>1.5</v>
      </c>
      <c r="G5" s="16">
        <v>2</v>
      </c>
      <c r="H5" s="16">
        <v>2.5</v>
      </c>
      <c r="I5" s="16">
        <v>3</v>
      </c>
      <c r="J5" s="16">
        <v>4</v>
      </c>
      <c r="K5" s="16">
        <v>5</v>
      </c>
      <c r="L5" s="16">
        <v>6</v>
      </c>
      <c r="M5" s="16">
        <v>12</v>
      </c>
      <c r="O5" s="15">
        <v>0</v>
      </c>
      <c r="P5" s="15">
        <v>0</v>
      </c>
      <c r="Q5" s="25">
        <v>25</v>
      </c>
      <c r="R5" s="25">
        <v>25</v>
      </c>
      <c r="S5" s="41">
        <f>Q5-R5</f>
        <v>0</v>
      </c>
      <c r="T5" s="17" t="e">
        <f>S5/O5</f>
        <v>#DIV/0!</v>
      </c>
    </row>
    <row r="6" spans="3:20" s="17" customFormat="1" x14ac:dyDescent="0.35">
      <c r="C6" s="10"/>
      <c r="D6" s="36"/>
      <c r="E6" s="38"/>
      <c r="F6" s="38"/>
      <c r="G6" s="16"/>
      <c r="H6" s="16"/>
      <c r="I6" s="16"/>
      <c r="J6" s="16"/>
      <c r="K6" s="16"/>
      <c r="L6" s="16"/>
      <c r="M6" s="16"/>
      <c r="O6" s="15">
        <v>1</v>
      </c>
      <c r="P6" s="15">
        <f>P5+O6</f>
        <v>1</v>
      </c>
      <c r="Q6" s="25">
        <v>25</v>
      </c>
      <c r="R6" s="25">
        <v>16</v>
      </c>
      <c r="S6" s="41">
        <f t="shared" ref="S6:S14" si="0">Q6-R6</f>
        <v>9</v>
      </c>
      <c r="T6" s="41">
        <f t="shared" ref="T6:T14" si="1">S6/O6</f>
        <v>9</v>
      </c>
    </row>
    <row r="7" spans="3:20" x14ac:dyDescent="0.35">
      <c r="C7" s="12"/>
      <c r="D7" s="39">
        <v>25</v>
      </c>
      <c r="E7" s="39">
        <v>20.5</v>
      </c>
      <c r="F7" s="39">
        <v>19</v>
      </c>
      <c r="G7" s="14">
        <v>17.8</v>
      </c>
      <c r="H7" s="14">
        <v>17.600000000000001</v>
      </c>
      <c r="I7" s="14">
        <v>17.2</v>
      </c>
      <c r="J7" s="14">
        <v>17</v>
      </c>
      <c r="K7" s="14">
        <v>17</v>
      </c>
      <c r="L7" s="14">
        <v>16.86</v>
      </c>
      <c r="M7" s="14">
        <v>16.649999999999999</v>
      </c>
      <c r="N7" s="24">
        <v>14.5</v>
      </c>
      <c r="O7" s="22">
        <v>1.5</v>
      </c>
      <c r="P7" s="15">
        <f t="shared" ref="P7:P14" si="2">P6+O7</f>
        <v>2.5</v>
      </c>
      <c r="Q7" s="25">
        <v>25</v>
      </c>
      <c r="R7" s="25">
        <f>F11</f>
        <v>13.149999999999999</v>
      </c>
      <c r="S7" s="41">
        <f t="shared" si="0"/>
        <v>11.850000000000001</v>
      </c>
      <c r="T7" s="41">
        <f t="shared" si="1"/>
        <v>7.9000000000000012</v>
      </c>
    </row>
    <row r="8" spans="3:20" x14ac:dyDescent="0.35">
      <c r="C8" s="12"/>
      <c r="D8" s="39">
        <v>25</v>
      </c>
      <c r="E8" s="39">
        <v>21.1</v>
      </c>
      <c r="F8" s="39">
        <v>19.8</v>
      </c>
      <c r="G8" s="14">
        <v>18.100000000000001</v>
      </c>
      <c r="H8" s="14">
        <v>17.899999999999999</v>
      </c>
      <c r="I8" s="14">
        <v>16</v>
      </c>
      <c r="J8" s="14">
        <v>15.8</v>
      </c>
      <c r="K8" s="14">
        <v>15.4</v>
      </c>
      <c r="L8" s="14">
        <v>14.9</v>
      </c>
      <c r="M8" s="14">
        <v>13.76</v>
      </c>
      <c r="N8" s="24">
        <v>12.65</v>
      </c>
      <c r="O8" s="22">
        <v>2</v>
      </c>
      <c r="P8" s="15">
        <f t="shared" si="2"/>
        <v>4.5</v>
      </c>
      <c r="Q8" s="25">
        <v>25</v>
      </c>
      <c r="R8" s="25">
        <f>G11</f>
        <v>12.425000000000001</v>
      </c>
      <c r="S8" s="41">
        <f t="shared" si="0"/>
        <v>12.574999999999999</v>
      </c>
      <c r="T8" s="41">
        <f t="shared" si="1"/>
        <v>6.2874999999999996</v>
      </c>
    </row>
    <row r="9" spans="3:20" x14ac:dyDescent="0.35">
      <c r="C9" s="12"/>
      <c r="D9" s="39">
        <v>25</v>
      </c>
      <c r="E9" s="39">
        <v>20.72</v>
      </c>
      <c r="F9" s="39">
        <v>6.9</v>
      </c>
      <c r="G9" s="14">
        <v>7</v>
      </c>
      <c r="H9" s="14">
        <v>7</v>
      </c>
      <c r="I9" s="14">
        <v>7.1</v>
      </c>
      <c r="J9" s="14">
        <v>7.2</v>
      </c>
      <c r="K9" s="14">
        <v>7.2</v>
      </c>
      <c r="L9" s="14">
        <v>7.4</v>
      </c>
      <c r="M9" s="14">
        <v>7.3</v>
      </c>
      <c r="N9" s="24">
        <v>11.6</v>
      </c>
      <c r="O9" s="22">
        <v>2.5</v>
      </c>
      <c r="P9" s="15">
        <f t="shared" si="2"/>
        <v>7</v>
      </c>
      <c r="Q9" s="25">
        <v>25</v>
      </c>
      <c r="R9" s="25">
        <v>11.9</v>
      </c>
      <c r="S9" s="41">
        <f t="shared" si="0"/>
        <v>13.1</v>
      </c>
      <c r="T9" s="41">
        <f t="shared" si="1"/>
        <v>5.24</v>
      </c>
    </row>
    <row r="10" spans="3:20" x14ac:dyDescent="0.35">
      <c r="C10" s="13"/>
      <c r="D10" s="39">
        <v>25</v>
      </c>
      <c r="E10" s="39">
        <v>20.9</v>
      </c>
      <c r="F10" s="39">
        <v>6.9</v>
      </c>
      <c r="G10" s="14">
        <v>6.8</v>
      </c>
      <c r="H10" s="14">
        <v>7</v>
      </c>
      <c r="I10" s="14">
        <v>7</v>
      </c>
      <c r="J10" s="14">
        <v>7.2</v>
      </c>
      <c r="K10" s="14">
        <v>7.3</v>
      </c>
      <c r="L10" s="14">
        <v>7.3</v>
      </c>
      <c r="M10" s="14">
        <v>7.4</v>
      </c>
      <c r="N10" s="24">
        <v>11.9</v>
      </c>
      <c r="O10" s="22">
        <v>3</v>
      </c>
      <c r="P10" s="15">
        <f t="shared" si="2"/>
        <v>10</v>
      </c>
      <c r="Q10" s="25">
        <v>25</v>
      </c>
      <c r="R10" s="25">
        <f>I11</f>
        <v>11.825000000000001</v>
      </c>
      <c r="S10" s="41">
        <f t="shared" si="0"/>
        <v>13.174999999999999</v>
      </c>
      <c r="T10" s="41">
        <f t="shared" si="1"/>
        <v>4.3916666666666666</v>
      </c>
    </row>
    <row r="11" spans="3:20" x14ac:dyDescent="0.35">
      <c r="C11" s="18" t="s">
        <v>9</v>
      </c>
      <c r="D11" s="26">
        <f>(D7+D8+D9+D10)/4</f>
        <v>25</v>
      </c>
      <c r="E11" s="26">
        <f>(E7+E8+E9+E10)/4</f>
        <v>20.805</v>
      </c>
      <c r="F11" s="26">
        <f t="shared" ref="F11:M11" si="3">(F7+F8+F9+F10)/4</f>
        <v>13.149999999999999</v>
      </c>
      <c r="G11" s="26">
        <f t="shared" si="3"/>
        <v>12.425000000000001</v>
      </c>
      <c r="H11" s="26">
        <f t="shared" si="3"/>
        <v>12.375</v>
      </c>
      <c r="I11" s="26">
        <f t="shared" si="3"/>
        <v>11.825000000000001</v>
      </c>
      <c r="J11" s="26">
        <f t="shared" si="3"/>
        <v>11.8</v>
      </c>
      <c r="K11" s="26">
        <f t="shared" si="3"/>
        <v>11.725</v>
      </c>
      <c r="L11" s="26">
        <f t="shared" si="3"/>
        <v>11.614999999999998</v>
      </c>
      <c r="M11" s="26">
        <f t="shared" si="3"/>
        <v>11.277499999999998</v>
      </c>
      <c r="O11" s="22">
        <v>4</v>
      </c>
      <c r="P11" s="15">
        <f t="shared" si="2"/>
        <v>14</v>
      </c>
      <c r="Q11" s="25">
        <v>25</v>
      </c>
      <c r="R11" s="25">
        <f>J11</f>
        <v>11.8</v>
      </c>
      <c r="S11" s="41">
        <f t="shared" si="0"/>
        <v>13.2</v>
      </c>
      <c r="T11" s="41">
        <f t="shared" si="1"/>
        <v>3.3</v>
      </c>
    </row>
    <row r="12" spans="3:20" x14ac:dyDescent="0.35">
      <c r="C12" s="12"/>
      <c r="D12" s="39">
        <f>(((D7-D11)^2+(D8-D11)^2+(D9-D11)^2+(D10-D11)^2))/3</f>
        <v>0</v>
      </c>
      <c r="E12" s="39">
        <f>(((E7-E11)^2+(E8-E11)^2+(E9-E11)^2+(E10-E11)^2))/3</f>
        <v>6.5433333333333579E-2</v>
      </c>
      <c r="F12" s="39">
        <f t="shared" ref="F12:M12" si="4">(((F7-F11)^2+(F8-F11)^2+(F9-F11)^2+(F10-F11)^2))/3</f>
        <v>52.19</v>
      </c>
      <c r="G12" s="39">
        <f t="shared" si="4"/>
        <v>40.722500000000011</v>
      </c>
      <c r="H12" s="39">
        <f t="shared" si="4"/>
        <v>38.535833333333336</v>
      </c>
      <c r="I12" s="39">
        <f t="shared" si="4"/>
        <v>30.642500000000002</v>
      </c>
      <c r="J12" s="39">
        <f t="shared" si="4"/>
        <v>28.45333333333333</v>
      </c>
      <c r="K12" s="39">
        <f t="shared" si="4"/>
        <v>27.129166666666666</v>
      </c>
      <c r="L12" s="39">
        <f t="shared" si="4"/>
        <v>24.895566666666667</v>
      </c>
      <c r="M12" s="39">
        <f t="shared" si="4"/>
        <v>21.960691666666662</v>
      </c>
      <c r="O12" s="22">
        <v>5</v>
      </c>
      <c r="P12" s="15">
        <f t="shared" si="2"/>
        <v>19</v>
      </c>
      <c r="Q12" s="25">
        <v>25</v>
      </c>
      <c r="R12" s="25">
        <f>K11</f>
        <v>11.725</v>
      </c>
      <c r="S12" s="41">
        <f t="shared" si="0"/>
        <v>13.275</v>
      </c>
      <c r="T12" s="41">
        <f t="shared" si="1"/>
        <v>2.6550000000000002</v>
      </c>
    </row>
    <row r="13" spans="3:20" s="17" customFormat="1" ht="29" x14ac:dyDescent="0.35">
      <c r="C13" s="18" t="s">
        <v>8</v>
      </c>
      <c r="D13" s="19">
        <f>D12^0.5</f>
        <v>0</v>
      </c>
      <c r="E13" s="19">
        <f>E12^0.5</f>
        <v>0.25579940057266276</v>
      </c>
      <c r="F13" s="19">
        <f t="shared" ref="F13:M13" si="5">F12^0.5</f>
        <v>7.2242646684628049</v>
      </c>
      <c r="G13" s="19">
        <f t="shared" si="5"/>
        <v>6.3814183376425033</v>
      </c>
      <c r="H13" s="19">
        <f t="shared" si="5"/>
        <v>6.207723683713164</v>
      </c>
      <c r="I13" s="19">
        <f t="shared" si="5"/>
        <v>5.5355668183122857</v>
      </c>
      <c r="J13" s="19">
        <f t="shared" si="5"/>
        <v>5.3341666015726705</v>
      </c>
      <c r="K13" s="19">
        <f t="shared" si="5"/>
        <v>5.2085666614402344</v>
      </c>
      <c r="L13" s="19">
        <f t="shared" si="5"/>
        <v>4.989545737506238</v>
      </c>
      <c r="M13" s="19">
        <f t="shared" si="5"/>
        <v>4.6862236039978571</v>
      </c>
      <c r="O13" s="15">
        <v>6</v>
      </c>
      <c r="P13" s="15">
        <f t="shared" si="2"/>
        <v>25</v>
      </c>
      <c r="Q13" s="25">
        <v>25</v>
      </c>
      <c r="R13" s="25">
        <f>L11</f>
        <v>11.614999999999998</v>
      </c>
      <c r="S13" s="41">
        <f t="shared" si="0"/>
        <v>13.385000000000002</v>
      </c>
      <c r="T13" s="41">
        <f t="shared" si="1"/>
        <v>2.2308333333333334</v>
      </c>
    </row>
    <row r="14" spans="3:20" x14ac:dyDescent="0.35">
      <c r="O14" s="22">
        <v>12</v>
      </c>
      <c r="P14" s="15">
        <f t="shared" si="2"/>
        <v>37</v>
      </c>
      <c r="Q14" s="25">
        <v>25</v>
      </c>
      <c r="R14" s="25">
        <f>M11</f>
        <v>11.277499999999998</v>
      </c>
      <c r="S14" s="41">
        <f t="shared" si="0"/>
        <v>13.722500000000002</v>
      </c>
      <c r="T14" s="41">
        <f t="shared" si="1"/>
        <v>1.1435416666666669</v>
      </c>
    </row>
    <row r="15" spans="3:20" x14ac:dyDescent="0.35">
      <c r="Q15" s="21"/>
      <c r="R15" s="21"/>
    </row>
    <row r="16" spans="3:20" x14ac:dyDescent="0.35">
      <c r="Q16" s="21"/>
      <c r="R16" s="21"/>
    </row>
    <row r="17" spans="17:18" x14ac:dyDescent="0.35">
      <c r="Q17" s="21"/>
      <c r="R17" s="21"/>
    </row>
    <row r="18" spans="17:18" x14ac:dyDescent="0.35">
      <c r="Q18" s="21"/>
      <c r="R18" s="21"/>
    </row>
  </sheetData>
  <mergeCells count="3">
    <mergeCell ref="E3:F3"/>
    <mergeCell ref="D4:D5"/>
    <mergeCell ref="E4:M4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7"/>
  <sheetViews>
    <sheetView topLeftCell="A22" workbookViewId="0">
      <selection activeCell="M16" sqref="M16"/>
    </sheetView>
  </sheetViews>
  <sheetFormatPr defaultRowHeight="14.5" x14ac:dyDescent="0.35"/>
  <cols>
    <col min="3" max="3" width="9.08984375" customWidth="1"/>
    <col min="4" max="4" width="12.1796875" customWidth="1"/>
    <col min="5" max="5" width="11.1796875" customWidth="1"/>
    <col min="6" max="6" width="10.54296875" customWidth="1"/>
    <col min="9" max="9" width="9.81640625" customWidth="1"/>
  </cols>
  <sheetData>
    <row r="3" spans="2:9" x14ac:dyDescent="0.35">
      <c r="C3" s="117" t="s">
        <v>58</v>
      </c>
      <c r="D3" s="119" t="s">
        <v>15</v>
      </c>
      <c r="E3" s="120"/>
      <c r="F3" s="121"/>
      <c r="G3" s="119" t="s">
        <v>19</v>
      </c>
      <c r="H3" s="120"/>
      <c r="I3" s="121"/>
    </row>
    <row r="4" spans="2:9" ht="26.5" thickBot="1" x14ac:dyDescent="0.4">
      <c r="C4" s="118"/>
      <c r="D4" s="79" t="s">
        <v>12</v>
      </c>
      <c r="E4" s="79" t="s">
        <v>13</v>
      </c>
      <c r="F4" s="79" t="s">
        <v>14</v>
      </c>
      <c r="G4" s="79" t="s">
        <v>12</v>
      </c>
      <c r="H4" s="79" t="s">
        <v>13</v>
      </c>
      <c r="I4" s="79" t="s">
        <v>14</v>
      </c>
    </row>
    <row r="5" spans="2:9" s="42" customFormat="1" ht="15" thickBot="1" x14ac:dyDescent="0.4">
      <c r="B5" s="42">
        <v>0</v>
      </c>
      <c r="C5" s="80">
        <v>1</v>
      </c>
      <c r="D5" s="81">
        <v>25</v>
      </c>
      <c r="E5" s="81">
        <v>19.21</v>
      </c>
      <c r="F5" s="82">
        <f>(D5-E5)/D5</f>
        <v>0.23159999999999997</v>
      </c>
      <c r="G5" s="81">
        <v>25</v>
      </c>
      <c r="H5" s="81">
        <v>15</v>
      </c>
      <c r="I5" s="82">
        <f>(G5-H5)/G5</f>
        <v>0.4</v>
      </c>
    </row>
    <row r="6" spans="2:9" s="42" customFormat="1" ht="15" thickBot="1" x14ac:dyDescent="0.4">
      <c r="B6" s="42">
        <f>C6-C5</f>
        <v>1</v>
      </c>
      <c r="C6" s="80">
        <v>2</v>
      </c>
      <c r="D6" s="81">
        <v>25</v>
      </c>
      <c r="E6" s="81">
        <v>19</v>
      </c>
      <c r="F6" s="82">
        <f t="shared" ref="F6:F17" si="0">(D6-E6)/D6</f>
        <v>0.24</v>
      </c>
      <c r="G6" s="81">
        <v>25</v>
      </c>
      <c r="H6" s="81">
        <v>14</v>
      </c>
      <c r="I6" s="82">
        <f t="shared" ref="I6:I17" si="1">(G6-H6)/G6</f>
        <v>0.44</v>
      </c>
    </row>
    <row r="7" spans="2:9" s="42" customFormat="1" ht="15" thickBot="1" x14ac:dyDescent="0.4">
      <c r="B7" s="42">
        <f t="shared" ref="B7:B17" si="2">C7-C6</f>
        <v>3</v>
      </c>
      <c r="C7" s="80">
        <v>5</v>
      </c>
      <c r="D7" s="81">
        <v>25</v>
      </c>
      <c r="E7" s="81">
        <v>18.75</v>
      </c>
      <c r="F7" s="82">
        <f t="shared" si="0"/>
        <v>0.25</v>
      </c>
      <c r="G7" s="81">
        <v>25</v>
      </c>
      <c r="H7" s="81">
        <v>14.5</v>
      </c>
      <c r="I7" s="82">
        <f t="shared" si="1"/>
        <v>0.42</v>
      </c>
    </row>
    <row r="8" spans="2:9" s="42" customFormat="1" ht="15" thickBot="1" x14ac:dyDescent="0.4">
      <c r="B8" s="42">
        <f t="shared" si="2"/>
        <v>2</v>
      </c>
      <c r="C8" s="80">
        <v>7</v>
      </c>
      <c r="D8" s="81">
        <v>25</v>
      </c>
      <c r="E8" s="81">
        <v>16.25</v>
      </c>
      <c r="F8" s="82">
        <f t="shared" si="0"/>
        <v>0.35</v>
      </c>
      <c r="G8" s="81">
        <v>25</v>
      </c>
      <c r="H8" s="81">
        <v>14.5</v>
      </c>
      <c r="I8" s="82">
        <f t="shared" si="1"/>
        <v>0.42</v>
      </c>
    </row>
    <row r="9" spans="2:9" s="42" customFormat="1" ht="15" thickBot="1" x14ac:dyDescent="0.4">
      <c r="B9" s="42">
        <f t="shared" si="2"/>
        <v>2</v>
      </c>
      <c r="C9" s="80">
        <v>9</v>
      </c>
      <c r="D9" s="81">
        <v>25</v>
      </c>
      <c r="E9" s="81">
        <v>16.5</v>
      </c>
      <c r="F9" s="82">
        <f t="shared" si="0"/>
        <v>0.34</v>
      </c>
      <c r="G9" s="81">
        <v>25</v>
      </c>
      <c r="H9" s="81">
        <v>13.5</v>
      </c>
      <c r="I9" s="82">
        <f t="shared" si="1"/>
        <v>0.46</v>
      </c>
    </row>
    <row r="10" spans="2:9" s="42" customFormat="1" ht="15" thickBot="1" x14ac:dyDescent="0.4">
      <c r="B10" s="42">
        <f t="shared" si="2"/>
        <v>3</v>
      </c>
      <c r="C10" s="80">
        <v>12</v>
      </c>
      <c r="D10" s="81">
        <v>25</v>
      </c>
      <c r="E10" s="81">
        <v>17</v>
      </c>
      <c r="F10" s="82">
        <f t="shared" si="0"/>
        <v>0.32</v>
      </c>
      <c r="G10" s="81">
        <v>25</v>
      </c>
      <c r="H10" s="81">
        <v>13</v>
      </c>
      <c r="I10" s="82">
        <f t="shared" si="1"/>
        <v>0.48</v>
      </c>
    </row>
    <row r="11" spans="2:9" s="42" customFormat="1" ht="15" thickBot="1" x14ac:dyDescent="0.4">
      <c r="B11" s="42">
        <f t="shared" si="2"/>
        <v>2</v>
      </c>
      <c r="C11" s="80">
        <v>14</v>
      </c>
      <c r="D11" s="81">
        <v>25</v>
      </c>
      <c r="E11" s="81">
        <v>17.5</v>
      </c>
      <c r="F11" s="82">
        <f t="shared" si="0"/>
        <v>0.3</v>
      </c>
      <c r="G11" s="81">
        <v>25</v>
      </c>
      <c r="H11" s="81">
        <v>12.65</v>
      </c>
      <c r="I11" s="82">
        <f t="shared" si="1"/>
        <v>0.49399999999999999</v>
      </c>
    </row>
    <row r="12" spans="2:9" s="42" customFormat="1" ht="15" thickBot="1" x14ac:dyDescent="0.4">
      <c r="B12" s="42">
        <f t="shared" si="2"/>
        <v>3</v>
      </c>
      <c r="C12" s="80">
        <v>17</v>
      </c>
      <c r="D12" s="81">
        <v>25</v>
      </c>
      <c r="E12" s="81">
        <v>16</v>
      </c>
      <c r="F12" s="82">
        <f t="shared" si="0"/>
        <v>0.36</v>
      </c>
      <c r="G12" s="81">
        <v>25</v>
      </c>
      <c r="H12" s="81">
        <v>12.7</v>
      </c>
      <c r="I12" s="82">
        <f t="shared" si="1"/>
        <v>0.49200000000000005</v>
      </c>
    </row>
    <row r="13" spans="2:9" s="42" customFormat="1" ht="15" thickBot="1" x14ac:dyDescent="0.4">
      <c r="B13" s="42">
        <f t="shared" si="2"/>
        <v>3</v>
      </c>
      <c r="C13" s="80">
        <v>20</v>
      </c>
      <c r="D13" s="81">
        <v>25</v>
      </c>
      <c r="E13" s="81">
        <v>16.32</v>
      </c>
      <c r="F13" s="82">
        <f t="shared" si="0"/>
        <v>0.34720000000000001</v>
      </c>
      <c r="G13" s="81">
        <v>25</v>
      </c>
      <c r="H13" s="81">
        <v>11.75</v>
      </c>
      <c r="I13" s="82">
        <f t="shared" si="1"/>
        <v>0.53</v>
      </c>
    </row>
    <row r="14" spans="2:9" s="42" customFormat="1" ht="15" thickBot="1" x14ac:dyDescent="0.4">
      <c r="B14" s="42">
        <f t="shared" si="2"/>
        <v>2</v>
      </c>
      <c r="C14" s="80">
        <v>22</v>
      </c>
      <c r="D14" s="81">
        <v>25</v>
      </c>
      <c r="E14" s="81">
        <v>16.420000000000002</v>
      </c>
      <c r="F14" s="82">
        <f t="shared" si="0"/>
        <v>0.34319999999999995</v>
      </c>
      <c r="G14" s="81">
        <v>25</v>
      </c>
      <c r="H14" s="81">
        <v>11.6</v>
      </c>
      <c r="I14" s="82">
        <f t="shared" si="1"/>
        <v>0.53600000000000003</v>
      </c>
    </row>
    <row r="15" spans="2:9" s="42" customFormat="1" ht="15" thickBot="1" x14ac:dyDescent="0.4">
      <c r="B15" s="42">
        <f t="shared" si="2"/>
        <v>2</v>
      </c>
      <c r="C15" s="80">
        <v>24</v>
      </c>
      <c r="D15" s="81">
        <v>25</v>
      </c>
      <c r="E15" s="81">
        <v>16.3</v>
      </c>
      <c r="F15" s="82">
        <f t="shared" si="0"/>
        <v>0.34799999999999998</v>
      </c>
      <c r="G15" s="81">
        <v>25</v>
      </c>
      <c r="H15" s="81">
        <v>11.5</v>
      </c>
      <c r="I15" s="82">
        <f t="shared" si="1"/>
        <v>0.54</v>
      </c>
    </row>
    <row r="16" spans="2:9" s="42" customFormat="1" ht="15" thickBot="1" x14ac:dyDescent="0.4">
      <c r="B16" s="42">
        <f t="shared" si="2"/>
        <v>3</v>
      </c>
      <c r="C16" s="80">
        <v>27</v>
      </c>
      <c r="D16" s="81">
        <v>25</v>
      </c>
      <c r="E16" s="81">
        <v>15.64</v>
      </c>
      <c r="F16" s="82">
        <f t="shared" si="0"/>
        <v>0.37439999999999996</v>
      </c>
      <c r="G16" s="81">
        <v>25</v>
      </c>
      <c r="H16" s="81">
        <v>11.75</v>
      </c>
      <c r="I16" s="82">
        <f t="shared" si="1"/>
        <v>0.53</v>
      </c>
    </row>
    <row r="17" spans="2:9" s="42" customFormat="1" ht="15" thickBot="1" x14ac:dyDescent="0.4">
      <c r="B17" s="42">
        <f t="shared" si="2"/>
        <v>2</v>
      </c>
      <c r="C17" s="80">
        <v>29</v>
      </c>
      <c r="D17" s="81">
        <v>25</v>
      </c>
      <c r="E17" s="81">
        <v>15.73</v>
      </c>
      <c r="F17" s="82">
        <f t="shared" si="0"/>
        <v>0.37079999999999996</v>
      </c>
      <c r="G17" s="81">
        <v>25</v>
      </c>
      <c r="H17" s="81">
        <v>11.9</v>
      </c>
      <c r="I17" s="82">
        <f t="shared" si="1"/>
        <v>0.52400000000000002</v>
      </c>
    </row>
  </sheetData>
  <mergeCells count="3">
    <mergeCell ref="C3:C4"/>
    <mergeCell ref="D3:F3"/>
    <mergeCell ref="G3:I3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33"/>
  <sheetViews>
    <sheetView topLeftCell="B24" workbookViewId="0">
      <selection activeCell="T39" sqref="T39"/>
    </sheetView>
  </sheetViews>
  <sheetFormatPr defaultRowHeight="14.5" x14ac:dyDescent="0.35"/>
  <cols>
    <col min="3" max="3" width="13" customWidth="1"/>
    <col min="4" max="4" width="10.54296875" customWidth="1"/>
    <col min="5" max="6" width="7.54296875" customWidth="1"/>
    <col min="7" max="9" width="7.453125" customWidth="1"/>
    <col min="10" max="10" width="7" customWidth="1"/>
    <col min="11" max="11" width="7.453125" customWidth="1"/>
    <col min="12" max="12" width="7" customWidth="1"/>
    <col min="13" max="13" width="7.81640625" customWidth="1"/>
    <col min="15" max="15" width="11" customWidth="1"/>
    <col min="16" max="17" width="11.81640625" customWidth="1"/>
  </cols>
  <sheetData>
    <row r="1" spans="3:15" x14ac:dyDescent="0.35">
      <c r="E1" s="29">
        <v>0.68600000000000005</v>
      </c>
      <c r="F1" s="29">
        <v>0.74099999999999999</v>
      </c>
      <c r="G1" s="29">
        <v>0.78300000000000003</v>
      </c>
      <c r="H1" s="29">
        <v>0.77800000000000002</v>
      </c>
      <c r="I1" s="29">
        <v>0.79100000000000004</v>
      </c>
      <c r="J1" s="29">
        <v>0.81499999999999995</v>
      </c>
      <c r="K1" s="29">
        <v>0.83099999999999996</v>
      </c>
      <c r="L1" s="29">
        <v>0.83499999999999996</v>
      </c>
      <c r="M1" s="29">
        <v>0.86699999999999999</v>
      </c>
      <c r="N1" s="29">
        <v>0.88500000000000001</v>
      </c>
    </row>
    <row r="2" spans="3:15" x14ac:dyDescent="0.35">
      <c r="E2" s="1">
        <f>$D$6*E1</f>
        <v>160.19472000000002</v>
      </c>
      <c r="F2" s="1">
        <f t="shared" ref="F2:N2" si="0">$D$6*F1</f>
        <v>173.03832</v>
      </c>
      <c r="G2" s="1">
        <f t="shared" si="0"/>
        <v>182.84616000000003</v>
      </c>
      <c r="H2" s="1">
        <f t="shared" si="0"/>
        <v>181.67856</v>
      </c>
      <c r="I2" s="1">
        <f t="shared" si="0"/>
        <v>184.71432000000001</v>
      </c>
      <c r="J2" s="1">
        <f t="shared" si="0"/>
        <v>190.31879999999998</v>
      </c>
      <c r="K2" s="1">
        <f t="shared" si="0"/>
        <v>194.05511999999999</v>
      </c>
      <c r="L2" s="1">
        <f t="shared" si="0"/>
        <v>194.98920000000001</v>
      </c>
      <c r="M2" s="1">
        <f t="shared" si="0"/>
        <v>202.46184</v>
      </c>
      <c r="N2" s="1">
        <f t="shared" si="0"/>
        <v>206.6652</v>
      </c>
    </row>
    <row r="3" spans="3:15" x14ac:dyDescent="0.35">
      <c r="E3" s="102"/>
      <c r="F3" s="102"/>
    </row>
    <row r="4" spans="3:15" x14ac:dyDescent="0.35">
      <c r="C4" s="10"/>
      <c r="D4" s="100" t="s">
        <v>28</v>
      </c>
      <c r="E4" s="85" t="s">
        <v>29</v>
      </c>
      <c r="F4" s="85"/>
      <c r="G4" s="85"/>
      <c r="H4" s="85"/>
      <c r="I4" s="85"/>
      <c r="J4" s="85"/>
      <c r="K4" s="85"/>
      <c r="L4" s="85"/>
      <c r="M4" s="85"/>
    </row>
    <row r="5" spans="3:15" s="17" customFormat="1" x14ac:dyDescent="0.35">
      <c r="C5" s="10"/>
      <c r="D5" s="101"/>
      <c r="E5" s="38">
        <v>1</v>
      </c>
      <c r="F5" s="38">
        <v>1.5</v>
      </c>
      <c r="G5" s="16">
        <v>2</v>
      </c>
      <c r="H5" s="16">
        <v>2.5</v>
      </c>
      <c r="I5" s="16">
        <v>3</v>
      </c>
      <c r="J5" s="16">
        <v>4</v>
      </c>
      <c r="K5" s="16">
        <v>5</v>
      </c>
      <c r="L5" s="16">
        <v>6</v>
      </c>
      <c r="M5" s="16">
        <v>12</v>
      </c>
    </row>
    <row r="6" spans="3:15" x14ac:dyDescent="0.35">
      <c r="C6" s="12"/>
      <c r="D6" s="39">
        <v>233.52</v>
      </c>
      <c r="E6" s="39">
        <f>$D$6-E2</f>
        <v>73.325279999999992</v>
      </c>
      <c r="F6" s="39">
        <f t="shared" ref="F6:M6" si="1">$D$6-F2</f>
        <v>60.481680000000011</v>
      </c>
      <c r="G6" s="39">
        <f t="shared" si="1"/>
        <v>50.673839999999984</v>
      </c>
      <c r="H6" s="39">
        <f t="shared" si="1"/>
        <v>51.841440000000006</v>
      </c>
      <c r="I6" s="39">
        <f t="shared" si="1"/>
        <v>48.805679999999995</v>
      </c>
      <c r="J6" s="39">
        <f t="shared" si="1"/>
        <v>43.201200000000028</v>
      </c>
      <c r="K6" s="39">
        <f t="shared" si="1"/>
        <v>39.464880000000022</v>
      </c>
      <c r="L6" s="39">
        <f t="shared" si="1"/>
        <v>38.530799999999999</v>
      </c>
      <c r="M6" s="39">
        <f t="shared" si="1"/>
        <v>31.058160000000015</v>
      </c>
      <c r="N6" s="28"/>
      <c r="O6" s="5"/>
    </row>
    <row r="7" spans="3:15" x14ac:dyDescent="0.35">
      <c r="C7" s="12"/>
      <c r="D7" s="39">
        <v>233.52</v>
      </c>
      <c r="E7" s="39">
        <v>71.02</v>
      </c>
      <c r="F7" s="39">
        <v>61.52</v>
      </c>
      <c r="G7" s="14">
        <v>51.9</v>
      </c>
      <c r="H7" s="14">
        <v>51.3</v>
      </c>
      <c r="I7" s="14">
        <v>49.56</v>
      </c>
      <c r="J7" s="14">
        <v>43.02</v>
      </c>
      <c r="K7" s="14">
        <v>39.25</v>
      </c>
      <c r="L7" s="14">
        <v>38.94</v>
      </c>
      <c r="M7" s="14">
        <v>30.4</v>
      </c>
      <c r="N7" s="28"/>
      <c r="O7" s="5"/>
    </row>
    <row r="8" spans="3:15" x14ac:dyDescent="0.35">
      <c r="C8" s="18" t="s">
        <v>9</v>
      </c>
      <c r="D8" s="26">
        <f>(D6+D7)/2</f>
        <v>233.52</v>
      </c>
      <c r="E8" s="26">
        <f t="shared" ref="E8:M8" si="2">(E6+E7)/2</f>
        <v>72.172640000000001</v>
      </c>
      <c r="F8" s="26">
        <f t="shared" si="2"/>
        <v>61.000840000000011</v>
      </c>
      <c r="G8" s="26">
        <f t="shared" si="2"/>
        <v>51.286919999999995</v>
      </c>
      <c r="H8" s="26">
        <f t="shared" si="2"/>
        <v>51.570720000000001</v>
      </c>
      <c r="I8" s="26">
        <f t="shared" si="2"/>
        <v>49.182839999999999</v>
      </c>
      <c r="J8" s="26">
        <f t="shared" si="2"/>
        <v>43.110600000000019</v>
      </c>
      <c r="K8" s="26">
        <f t="shared" si="2"/>
        <v>39.357440000000011</v>
      </c>
      <c r="L8" s="26">
        <f t="shared" si="2"/>
        <v>38.735399999999998</v>
      </c>
      <c r="M8" s="26">
        <f t="shared" si="2"/>
        <v>30.729080000000007</v>
      </c>
    </row>
    <row r="9" spans="3:15" ht="25.5" customHeight="1" x14ac:dyDescent="0.35">
      <c r="C9" s="12"/>
      <c r="D9" s="39">
        <f>(((D6-D8)^2+(D7-D8)^2))/1</f>
        <v>0</v>
      </c>
      <c r="E9" s="39">
        <f t="shared" ref="E9:M9" si="3">(((E6-E8)^2+(E7-E8)^2))/1</f>
        <v>2.6571579391999913</v>
      </c>
      <c r="F9" s="39">
        <f t="shared" si="3"/>
        <v>0.53905421119999142</v>
      </c>
      <c r="G9" s="39">
        <f t="shared" si="3"/>
        <v>0.75173417280001753</v>
      </c>
      <c r="H9" s="39">
        <f t="shared" si="3"/>
        <v>0.14657863680000466</v>
      </c>
      <c r="I9" s="39">
        <f t="shared" si="3"/>
        <v>0.28449933120000526</v>
      </c>
      <c r="J9" s="39">
        <f t="shared" si="3"/>
        <v>1.6416720000004593E-2</v>
      </c>
      <c r="K9" s="39">
        <f t="shared" si="3"/>
        <v>2.3086707200004764E-2</v>
      </c>
      <c r="L9" s="39">
        <f t="shared" si="3"/>
        <v>8.3722319999999364E-2</v>
      </c>
      <c r="M9" s="39">
        <f t="shared" si="3"/>
        <v>0.21658729280001088</v>
      </c>
    </row>
    <row r="10" spans="3:15" s="17" customFormat="1" ht="29" x14ac:dyDescent="0.35">
      <c r="C10" s="32" t="s">
        <v>8</v>
      </c>
      <c r="D10" s="19">
        <f>D9^0.5</f>
        <v>0</v>
      </c>
      <c r="E10" s="19">
        <f t="shared" ref="E10:M10" si="4">E9^0.5</f>
        <v>1.6300791205337217</v>
      </c>
      <c r="F10" s="19">
        <f t="shared" si="4"/>
        <v>0.73420311304161023</v>
      </c>
      <c r="G10" s="19">
        <f t="shared" si="4"/>
        <v>0.86702605081970718</v>
      </c>
      <c r="H10" s="19">
        <f t="shared" si="4"/>
        <v>0.38285589560565036</v>
      </c>
      <c r="I10" s="19">
        <f t="shared" si="4"/>
        <v>0.53338478718464144</v>
      </c>
      <c r="J10" s="19">
        <f t="shared" si="4"/>
        <v>0.12812774875102034</v>
      </c>
      <c r="K10" s="19">
        <f t="shared" si="4"/>
        <v>0.15194310514138101</v>
      </c>
      <c r="L10" s="19">
        <f t="shared" si="4"/>
        <v>0.28934809486153412</v>
      </c>
      <c r="M10" s="19">
        <f t="shared" si="4"/>
        <v>0.46538939910574978</v>
      </c>
    </row>
    <row r="11" spans="3:15" s="17" customFormat="1" x14ac:dyDescent="0.35">
      <c r="C11" s="30"/>
      <c r="D11" s="31"/>
      <c r="E11" s="31"/>
      <c r="F11" s="31"/>
      <c r="G11" s="31"/>
      <c r="H11" s="31"/>
      <c r="I11" s="31"/>
      <c r="J11" s="31"/>
      <c r="K11" s="31"/>
      <c r="L11" s="31"/>
      <c r="M11" s="31"/>
    </row>
    <row r="12" spans="3:15" s="17" customFormat="1" x14ac:dyDescent="0.35">
      <c r="C12" s="30"/>
      <c r="D12" s="31"/>
      <c r="E12" s="29">
        <v>0.74399999999999999</v>
      </c>
      <c r="F12" s="29">
        <v>0.79200000000000004</v>
      </c>
      <c r="G12" s="29">
        <v>0.82599999999999996</v>
      </c>
      <c r="H12" s="29">
        <v>0.82</v>
      </c>
      <c r="I12" s="29">
        <v>0.83499999999999996</v>
      </c>
      <c r="J12" s="29">
        <v>0.85099999999999998</v>
      </c>
      <c r="K12" s="29">
        <v>0.86399999999999999</v>
      </c>
      <c r="L12" s="29">
        <v>0.86699999999999999</v>
      </c>
      <c r="M12" s="29">
        <v>0.89300000000000002</v>
      </c>
      <c r="N12" s="29">
        <v>0.90700000000000003</v>
      </c>
    </row>
    <row r="13" spans="3:15" s="17" customFormat="1" x14ac:dyDescent="0.35">
      <c r="C13" s="30"/>
      <c r="D13" s="31"/>
      <c r="E13" s="1">
        <f>$D$16*E12</f>
        <v>284.29728</v>
      </c>
      <c r="F13" s="1">
        <f t="shared" ref="F13:N13" si="5">$D$16*F12</f>
        <v>302.63904000000002</v>
      </c>
      <c r="G13" s="1">
        <f t="shared" si="5"/>
        <v>315.63112000000001</v>
      </c>
      <c r="H13" s="1">
        <f t="shared" si="5"/>
        <v>313.33839999999998</v>
      </c>
      <c r="I13" s="1">
        <f t="shared" si="5"/>
        <v>319.0702</v>
      </c>
      <c r="J13" s="1">
        <f t="shared" si="5"/>
        <v>325.18412000000001</v>
      </c>
      <c r="K13" s="1">
        <f t="shared" si="5"/>
        <v>330.15168</v>
      </c>
      <c r="L13" s="1">
        <f t="shared" si="5"/>
        <v>331.29804000000001</v>
      </c>
      <c r="M13" s="1">
        <f t="shared" si="5"/>
        <v>341.23316</v>
      </c>
      <c r="N13" s="1">
        <f t="shared" si="5"/>
        <v>346.58284000000003</v>
      </c>
    </row>
    <row r="14" spans="3:15" x14ac:dyDescent="0.35">
      <c r="C14" s="6"/>
      <c r="D14" s="85" t="s">
        <v>28</v>
      </c>
      <c r="E14" s="85" t="s">
        <v>29</v>
      </c>
      <c r="F14" s="85"/>
      <c r="G14" s="85"/>
      <c r="H14" s="85"/>
      <c r="I14" s="85"/>
      <c r="J14" s="85"/>
      <c r="K14" s="85"/>
      <c r="L14" s="85"/>
      <c r="M14" s="85"/>
    </row>
    <row r="15" spans="3:15" s="17" customFormat="1" ht="29" x14ac:dyDescent="0.35">
      <c r="C15" s="6" t="s">
        <v>24</v>
      </c>
      <c r="D15" s="85"/>
      <c r="E15" s="38">
        <v>1</v>
      </c>
      <c r="F15" s="38">
        <v>1.5</v>
      </c>
      <c r="G15" s="16">
        <v>2</v>
      </c>
      <c r="H15" s="16">
        <v>2.5</v>
      </c>
      <c r="I15" s="16">
        <v>3</v>
      </c>
      <c r="J15" s="16">
        <v>4</v>
      </c>
      <c r="K15" s="16">
        <v>5</v>
      </c>
      <c r="L15" s="16">
        <v>6</v>
      </c>
      <c r="M15" s="16">
        <v>12</v>
      </c>
    </row>
    <row r="16" spans="3:15" x14ac:dyDescent="0.35">
      <c r="C16" s="12"/>
      <c r="D16" s="39">
        <v>382.12</v>
      </c>
      <c r="E16" s="39">
        <f>$D$16-E13</f>
        <v>97.822720000000004</v>
      </c>
      <c r="F16" s="39">
        <f t="shared" ref="F16:M16" si="6">$D$16-F13</f>
        <v>79.480959999999982</v>
      </c>
      <c r="G16" s="39">
        <f t="shared" si="6"/>
        <v>66.488879999999995</v>
      </c>
      <c r="H16" s="39">
        <f t="shared" si="6"/>
        <v>68.781600000000026</v>
      </c>
      <c r="I16" s="39">
        <f t="shared" si="6"/>
        <v>63.049800000000005</v>
      </c>
      <c r="J16" s="39">
        <f t="shared" si="6"/>
        <v>56.935879999999997</v>
      </c>
      <c r="K16" s="39">
        <f t="shared" si="6"/>
        <v>51.968320000000006</v>
      </c>
      <c r="L16" s="39">
        <f t="shared" si="6"/>
        <v>50.82195999999999</v>
      </c>
      <c r="M16" s="39">
        <f t="shared" si="6"/>
        <v>40.886840000000007</v>
      </c>
      <c r="N16" s="28"/>
      <c r="O16" s="5"/>
    </row>
    <row r="17" spans="3:17" x14ac:dyDescent="0.35">
      <c r="C17" s="13"/>
      <c r="D17" s="39">
        <v>382.12</v>
      </c>
      <c r="E17" s="39">
        <v>100.02</v>
      </c>
      <c r="F17" s="39">
        <v>78.48</v>
      </c>
      <c r="G17" s="14">
        <v>67.37</v>
      </c>
      <c r="H17" s="14">
        <v>67.92</v>
      </c>
      <c r="I17" s="14">
        <v>61.26</v>
      </c>
      <c r="J17" s="14">
        <v>56.02</v>
      </c>
      <c r="K17" s="14">
        <v>51.12</v>
      </c>
      <c r="L17" s="14">
        <v>50.87</v>
      </c>
      <c r="M17" s="14">
        <v>38.97</v>
      </c>
      <c r="N17" s="28"/>
      <c r="O17" s="5"/>
    </row>
    <row r="18" spans="3:17" x14ac:dyDescent="0.35">
      <c r="C18" s="18" t="s">
        <v>9</v>
      </c>
      <c r="D18" s="26">
        <f>(D16+D17)/2</f>
        <v>382.12</v>
      </c>
      <c r="E18" s="26">
        <f t="shared" ref="E18:M18" si="7">(E16+E17)/2</f>
        <v>98.921359999999993</v>
      </c>
      <c r="F18" s="26">
        <f t="shared" si="7"/>
        <v>78.98048</v>
      </c>
      <c r="G18" s="26">
        <f t="shared" si="7"/>
        <v>66.92944</v>
      </c>
      <c r="H18" s="26">
        <f t="shared" si="7"/>
        <v>68.350800000000021</v>
      </c>
      <c r="I18" s="26">
        <f t="shared" si="7"/>
        <v>62.154899999999998</v>
      </c>
      <c r="J18" s="26">
        <f t="shared" si="7"/>
        <v>56.477940000000004</v>
      </c>
      <c r="K18" s="26">
        <f t="shared" si="7"/>
        <v>51.544160000000005</v>
      </c>
      <c r="L18" s="26">
        <f t="shared" si="7"/>
        <v>50.845979999999997</v>
      </c>
      <c r="M18" s="26">
        <f t="shared" si="7"/>
        <v>39.928420000000003</v>
      </c>
    </row>
    <row r="19" spans="3:17" ht="25.5" customHeight="1" x14ac:dyDescent="0.35">
      <c r="C19" s="12"/>
      <c r="D19" s="39">
        <f>(((D16-D18)^2+(D17-D18)^2))/1</f>
        <v>0</v>
      </c>
      <c r="E19" s="39">
        <f t="shared" ref="E19:M19" si="8">(((E16-E18)^2+(E17-E18)^2))/1</f>
        <v>2.4140196991999829</v>
      </c>
      <c r="F19" s="39">
        <f t="shared" si="8"/>
        <v>0.5009604607999778</v>
      </c>
      <c r="G19" s="39">
        <f t="shared" si="8"/>
        <v>0.38818622720000873</v>
      </c>
      <c r="H19" s="39">
        <f t="shared" si="8"/>
        <v>0.37117728000002082</v>
      </c>
      <c r="I19" s="39">
        <f t="shared" si="8"/>
        <v>1.601692020000012</v>
      </c>
      <c r="J19" s="39">
        <f t="shared" si="8"/>
        <v>0.41941808719999474</v>
      </c>
      <c r="K19" s="39">
        <f t="shared" si="8"/>
        <v>0.35982341120000694</v>
      </c>
      <c r="L19" s="39">
        <f t="shared" si="8"/>
        <v>1.153920800000356E-3</v>
      </c>
      <c r="M19" s="39">
        <f t="shared" si="8"/>
        <v>1.8371377928000148</v>
      </c>
    </row>
    <row r="20" spans="3:17" s="17" customFormat="1" ht="29" x14ac:dyDescent="0.35">
      <c r="C20" s="18" t="s">
        <v>8</v>
      </c>
      <c r="D20" s="19">
        <f>D19^0.5</f>
        <v>0</v>
      </c>
      <c r="E20" s="19">
        <f t="shared" ref="E20:M20" si="9">E19^0.5</f>
        <v>1.5537115881655716</v>
      </c>
      <c r="F20" s="19">
        <f t="shared" si="9"/>
        <v>0.70778560369647092</v>
      </c>
      <c r="G20" s="19">
        <f t="shared" si="9"/>
        <v>0.62304592703909778</v>
      </c>
      <c r="H20" s="19">
        <f t="shared" si="9"/>
        <v>0.60924320267034648</v>
      </c>
      <c r="I20" s="19">
        <f t="shared" si="9"/>
        <v>1.2655797169676875</v>
      </c>
      <c r="J20" s="19">
        <f t="shared" si="9"/>
        <v>0.64762495875313109</v>
      </c>
      <c r="K20" s="19">
        <f t="shared" si="9"/>
        <v>0.59985282461617773</v>
      </c>
      <c r="L20" s="19">
        <f t="shared" si="9"/>
        <v>3.3969409768206983E-2</v>
      </c>
      <c r="M20" s="19">
        <f t="shared" si="9"/>
        <v>1.3554105624496271</v>
      </c>
    </row>
    <row r="22" spans="3:17" x14ac:dyDescent="0.35">
      <c r="P22" s="21"/>
      <c r="Q22" s="21"/>
    </row>
    <row r="23" spans="3:17" ht="58" x14ac:dyDescent="0.35">
      <c r="C23" s="23" t="s">
        <v>23</v>
      </c>
      <c r="D23" s="23" t="s">
        <v>30</v>
      </c>
      <c r="E23" s="23" t="s">
        <v>30</v>
      </c>
      <c r="P23" s="21"/>
      <c r="Q23" s="21"/>
    </row>
    <row r="24" spans="3:17" x14ac:dyDescent="0.35">
      <c r="C24" s="15">
        <v>0</v>
      </c>
      <c r="D24" s="34">
        <v>382</v>
      </c>
      <c r="E24" s="34">
        <v>233.5</v>
      </c>
      <c r="F24">
        <v>25</v>
      </c>
      <c r="P24" s="21"/>
      <c r="Q24" s="21"/>
    </row>
    <row r="25" spans="3:17" x14ac:dyDescent="0.35">
      <c r="C25" s="15">
        <v>1</v>
      </c>
      <c r="D25" s="34">
        <v>98.921359999999993</v>
      </c>
      <c r="E25" s="34">
        <v>72.172640000000001</v>
      </c>
      <c r="F25" s="35">
        <v>20.805</v>
      </c>
      <c r="P25" s="21"/>
      <c r="Q25" s="21"/>
    </row>
    <row r="26" spans="3:17" x14ac:dyDescent="0.35">
      <c r="C26" s="22">
        <v>1.5</v>
      </c>
      <c r="D26" s="34">
        <v>78.98048</v>
      </c>
      <c r="E26" s="34">
        <v>61.000840000000011</v>
      </c>
      <c r="F26" s="35">
        <v>13.149999999999999</v>
      </c>
      <c r="P26" s="21"/>
      <c r="Q26" s="21"/>
    </row>
    <row r="27" spans="3:17" x14ac:dyDescent="0.35">
      <c r="C27" s="22">
        <v>2</v>
      </c>
      <c r="D27" s="34">
        <v>66.92944</v>
      </c>
      <c r="E27" s="34">
        <v>51.286919999999995</v>
      </c>
      <c r="F27" s="35">
        <v>12.425000000000001</v>
      </c>
    </row>
    <row r="28" spans="3:17" x14ac:dyDescent="0.35">
      <c r="C28" s="22">
        <v>2.5</v>
      </c>
      <c r="D28" s="34">
        <v>68.350800000000021</v>
      </c>
      <c r="E28" s="34">
        <v>51.570720000000001</v>
      </c>
      <c r="F28" s="35">
        <v>12.375</v>
      </c>
    </row>
    <row r="29" spans="3:17" x14ac:dyDescent="0.35">
      <c r="C29" s="22">
        <v>3</v>
      </c>
      <c r="D29" s="34">
        <v>62.154899999999998</v>
      </c>
      <c r="E29" s="34">
        <v>49.182839999999999</v>
      </c>
      <c r="F29" s="35">
        <v>11.825000000000001</v>
      </c>
    </row>
    <row r="30" spans="3:17" x14ac:dyDescent="0.35">
      <c r="C30" s="22">
        <v>4</v>
      </c>
      <c r="D30" s="34">
        <v>56.477940000000004</v>
      </c>
      <c r="E30" s="34">
        <v>43.110600000000019</v>
      </c>
      <c r="F30" s="35">
        <v>11.8</v>
      </c>
    </row>
    <row r="31" spans="3:17" x14ac:dyDescent="0.35">
      <c r="C31" s="22">
        <v>5</v>
      </c>
      <c r="D31" s="34">
        <v>51.544160000000005</v>
      </c>
      <c r="E31" s="34">
        <v>39.357440000000011</v>
      </c>
      <c r="F31" s="35">
        <v>11.725</v>
      </c>
    </row>
    <row r="32" spans="3:17" x14ac:dyDescent="0.35">
      <c r="C32" s="15">
        <v>6</v>
      </c>
      <c r="D32" s="34">
        <v>50.845979999999997</v>
      </c>
      <c r="E32" s="34">
        <v>38.735399999999998</v>
      </c>
      <c r="F32" s="35">
        <v>11.614999999999998</v>
      </c>
    </row>
    <row r="33" spans="3:6" x14ac:dyDescent="0.35">
      <c r="C33" s="22">
        <v>12</v>
      </c>
      <c r="D33" s="34">
        <v>39.928420000000003</v>
      </c>
      <c r="E33" s="34">
        <v>30.729080000000007</v>
      </c>
      <c r="F33" s="35">
        <v>11.277499999999998</v>
      </c>
    </row>
  </sheetData>
  <mergeCells count="5">
    <mergeCell ref="E3:F3"/>
    <mergeCell ref="D4:D5"/>
    <mergeCell ref="E4:M4"/>
    <mergeCell ref="D14:D15"/>
    <mergeCell ref="E14:M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Flow rates</vt:lpstr>
      <vt:lpstr>Mean Paramenters</vt:lpstr>
      <vt:lpstr>DO BSF1-2</vt:lpstr>
      <vt:lpstr>Temp BSF1-2</vt:lpstr>
      <vt:lpstr>ph Retention Time</vt:lpstr>
      <vt:lpstr>Summary CN &amp; COD</vt:lpstr>
      <vt:lpstr>Nitrate</vt:lpstr>
      <vt:lpstr>Combine CN</vt:lpstr>
      <vt:lpstr>Retention</vt:lpstr>
      <vt:lpstr>Sheet6</vt:lpstr>
      <vt:lpstr>Sheet7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</dc:creator>
  <cp:lastModifiedBy>C Mutsvangwa</cp:lastModifiedBy>
  <dcterms:created xsi:type="dcterms:W3CDTF">2015-09-09T12:01:38Z</dcterms:created>
  <dcterms:modified xsi:type="dcterms:W3CDTF">2017-11-14T09:42:28Z</dcterms:modified>
</cp:coreProperties>
</file>